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quivos Pessoais\RPG\TSGen\"/>
    </mc:Choice>
  </mc:AlternateContent>
  <bookViews>
    <workbookView xWindow="360" yWindow="75" windowWidth="14355" windowHeight="6480"/>
  </bookViews>
  <sheets>
    <sheet name="TSGen - Ficha de Personagem" sheetId="1" r:id="rId1"/>
    <sheet name="DADOS" sheetId="2" state="hidden" r:id="rId2"/>
  </sheets>
  <definedNames>
    <definedName name="licantropo">OFFSET(DADOS!$AB$47,1,MATCH('TSGen - Ficha de Personagem'!$D$51,DADOS!$AB$47:$AU$47,0)-1,5,)</definedName>
  </definedNames>
  <calcPr calcId="162913"/>
</workbook>
</file>

<file path=xl/calcChain.xml><?xml version="1.0" encoding="utf-8"?>
<calcChain xmlns="http://schemas.openxmlformats.org/spreadsheetml/2006/main">
  <c r="Q169" i="1" l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P24" i="1" l="1"/>
  <c r="P23" i="1"/>
  <c r="P22" i="1"/>
  <c r="P21" i="1"/>
  <c r="P20" i="1"/>
  <c r="P19" i="1"/>
  <c r="P18" i="1"/>
  <c r="C62" i="1" l="1"/>
  <c r="C61" i="1"/>
  <c r="C60" i="1"/>
  <c r="C59" i="1"/>
  <c r="C58" i="1"/>
  <c r="C57" i="1"/>
  <c r="C56" i="1"/>
  <c r="C55" i="1" l="1"/>
  <c r="B34" i="1" l="1"/>
  <c r="E62" i="1"/>
  <c r="E61" i="1"/>
  <c r="E60" i="1"/>
  <c r="E59" i="1"/>
  <c r="E58" i="1"/>
  <c r="E57" i="1"/>
  <c r="E56" i="1"/>
  <c r="E55" i="1"/>
  <c r="D62" i="1"/>
  <c r="D61" i="1"/>
  <c r="D60" i="1"/>
  <c r="D59" i="1"/>
  <c r="D58" i="1"/>
  <c r="D57" i="1"/>
  <c r="D56" i="1"/>
  <c r="D55" i="1"/>
  <c r="O34" i="1"/>
  <c r="R24" i="1" l="1"/>
  <c r="R23" i="1"/>
  <c r="R22" i="1"/>
  <c r="J135" i="2" l="1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34" i="1" s="1"/>
  <c r="J6" i="2"/>
  <c r="B47" i="1" l="1"/>
  <c r="AA65" i="1" l="1"/>
  <c r="AA47" i="1" l="1"/>
  <c r="AA172" i="1"/>
  <c r="AA13" i="1"/>
  <c r="AA16" i="1"/>
  <c r="R21" i="1" l="1"/>
  <c r="R20" i="1"/>
  <c r="R19" i="1"/>
  <c r="R18" i="1"/>
  <c r="F18" i="1"/>
  <c r="F19" i="1"/>
  <c r="F20" i="1"/>
  <c r="F58" i="1" s="1"/>
  <c r="F21" i="1"/>
  <c r="F59" i="1" s="1"/>
  <c r="H59" i="1" s="1"/>
  <c r="F22" i="1"/>
  <c r="F23" i="1"/>
  <c r="F24" i="1"/>
  <c r="F62" i="1" s="1"/>
  <c r="F17" i="1"/>
  <c r="F55" i="1" s="1"/>
  <c r="H58" i="1" l="1"/>
  <c r="P62" i="1"/>
  <c r="S62" i="1" s="1"/>
  <c r="G19" i="1"/>
  <c r="F57" i="1"/>
  <c r="H57" i="1" s="1"/>
  <c r="H62" i="1"/>
  <c r="K61" i="1"/>
  <c r="F56" i="1"/>
  <c r="L27" i="1"/>
  <c r="H55" i="1"/>
  <c r="K58" i="1"/>
  <c r="G23" i="1"/>
  <c r="F61" i="1"/>
  <c r="H61" i="1" s="1"/>
  <c r="O47" i="1"/>
  <c r="F60" i="1"/>
  <c r="H60" i="1" s="1"/>
  <c r="I27" i="1"/>
  <c r="G21" i="1"/>
  <c r="W139" i="1"/>
  <c r="G20" i="1"/>
  <c r="O31" i="1"/>
  <c r="R31" i="1" s="1"/>
  <c r="C6" i="2"/>
  <c r="C5" i="2"/>
  <c r="C4" i="2"/>
  <c r="C7" i="2"/>
  <c r="Q58" i="1" s="1"/>
  <c r="G22" i="1"/>
  <c r="G18" i="1"/>
  <c r="O27" i="1"/>
  <c r="F27" i="1"/>
  <c r="G24" i="1"/>
  <c r="D27" i="1"/>
  <c r="G17" i="1"/>
  <c r="V139" i="1" l="1"/>
  <c r="V87" i="1" s="1"/>
  <c r="W87" i="1"/>
  <c r="H56" i="1"/>
  <c r="K54" i="1"/>
  <c r="T54" i="1"/>
  <c r="N58" i="1"/>
  <c r="Q54" i="1"/>
  <c r="AA78" i="1" l="1"/>
  <c r="Q4" i="1" s="1"/>
</calcChain>
</file>

<file path=xl/sharedStrings.xml><?xml version="1.0" encoding="utf-8"?>
<sst xmlns="http://schemas.openxmlformats.org/spreadsheetml/2006/main" count="917" uniqueCount="206">
  <si>
    <t>DADOS PESSOAIS DO PERSONAGEM</t>
  </si>
  <si>
    <t>Altura:</t>
  </si>
  <si>
    <t>Peso:</t>
  </si>
  <si>
    <t>Olhos:</t>
  </si>
  <si>
    <t>Cabelo:</t>
  </si>
  <si>
    <t>Idade Real:</t>
  </si>
  <si>
    <t>Idade Aparente:</t>
  </si>
  <si>
    <t>Nome:</t>
  </si>
  <si>
    <t>Local de nascimento:</t>
  </si>
  <si>
    <t>Ocupação:</t>
  </si>
  <si>
    <t>Cor da Pele:</t>
  </si>
  <si>
    <t>Detalhes:</t>
  </si>
  <si>
    <t>m</t>
  </si>
  <si>
    <t>anos</t>
  </si>
  <si>
    <t>kg</t>
  </si>
  <si>
    <t>JOGADOR:</t>
  </si>
  <si>
    <t>ATRIBUTOS</t>
  </si>
  <si>
    <t>VALOR 
ORIGINAL</t>
  </si>
  <si>
    <t>VALOR
RACIAL</t>
  </si>
  <si>
    <t>VALOR DE
EVOLUÇÃO</t>
  </si>
  <si>
    <t>VALOR
FINAL</t>
  </si>
  <si>
    <t>VALOR DE
TESTE</t>
  </si>
  <si>
    <t>ATRIBUTO</t>
  </si>
  <si>
    <t>FR</t>
  </si>
  <si>
    <t>CON</t>
  </si>
  <si>
    <t>DEX</t>
  </si>
  <si>
    <t>AGI</t>
  </si>
  <si>
    <t>INT</t>
  </si>
  <si>
    <t>WILL</t>
  </si>
  <si>
    <t>PER</t>
  </si>
  <si>
    <t>CAR</t>
  </si>
  <si>
    <t>%</t>
  </si>
  <si>
    <t>CALCULADOR DE DIFICULDADE</t>
  </si>
  <si>
    <t>MODIFICADOR</t>
  </si>
  <si>
    <t>VALOR BASE</t>
  </si>
  <si>
    <t>VALOR DE TESTE</t>
  </si>
  <si>
    <t>Bônus de 1 nível</t>
  </si>
  <si>
    <t>Bônus de 2 níveis</t>
  </si>
  <si>
    <t>Dificuldade 1 nível</t>
  </si>
  <si>
    <t>Dificuldade 2 níveis</t>
  </si>
  <si>
    <t>Dificuldade 3 níveis</t>
  </si>
  <si>
    <t>Dificuldade 4 níveis</t>
  </si>
  <si>
    <t>Dificuldade 5 níveis</t>
  </si>
  <si>
    <t>Ptos de Criação</t>
  </si>
  <si>
    <t>Ptos</t>
  </si>
  <si>
    <t>RAÇA</t>
  </si>
  <si>
    <t>VALOR</t>
  </si>
  <si>
    <t>CATEGORIA ESPECIAL</t>
  </si>
  <si>
    <t>APARÊNCIA</t>
  </si>
  <si>
    <t>SORTE</t>
  </si>
  <si>
    <t>BÔNUS DE FR</t>
  </si>
  <si>
    <t>PVs</t>
  </si>
  <si>
    <t>PAs</t>
  </si>
  <si>
    <t>FADIGA</t>
  </si>
  <si>
    <t>quadrados</t>
  </si>
  <si>
    <t>metros</t>
  </si>
  <si>
    <t>ÍNDICE DE PROTEÇÃO</t>
  </si>
  <si>
    <t>VELOCIDADE MÁXIMA DE DESLOCAMENTO</t>
  </si>
  <si>
    <t>IP Cinético     |     IP Contundente      |      IP Balístico      |      IP Cortante        |       IP Destrutivo        |        Outros tipos</t>
  </si>
  <si>
    <t>PONTOS DE EXPERIÊNCIA</t>
  </si>
  <si>
    <t>PONTOS PARA PRÓXIMO NÍVEL</t>
  </si>
  <si>
    <t>NÍVEL</t>
  </si>
  <si>
    <t>APRIMORAMENTOS</t>
  </si>
  <si>
    <t>NOME DO APRIMORAMENTO</t>
  </si>
  <si>
    <t>PERÍCIAS</t>
  </si>
  <si>
    <t>ESPECIALIZAÇÃO</t>
  </si>
  <si>
    <t>INICIAL</t>
  </si>
  <si>
    <t>ATUAL</t>
  </si>
  <si>
    <t>ARMAS E/OU PODERES ESPECIAIS</t>
  </si>
  <si>
    <t>TIPO</t>
  </si>
  <si>
    <t>ALCANCE</t>
  </si>
  <si>
    <t>ARMA OU PODER</t>
  </si>
  <si>
    <t>CDT</t>
  </si>
  <si>
    <t>CARGA</t>
  </si>
  <si>
    <t>RAIO</t>
  </si>
  <si>
    <t>ESPECIAL</t>
  </si>
  <si>
    <t>CUSTO</t>
  </si>
  <si>
    <t>DANO</t>
  </si>
  <si>
    <t>KIT DE PERÍCIAS</t>
  </si>
  <si>
    <t>NOME</t>
  </si>
  <si>
    <t>% NORMAL</t>
  </si>
  <si>
    <t>EQUIPAMENTOS OU ANOTAÇÕES</t>
  </si>
  <si>
    <t>HISTÓRICO</t>
  </si>
  <si>
    <t>BÔNUS DE ENERGIA</t>
  </si>
  <si>
    <t>ENERGIA KI</t>
  </si>
  <si>
    <t>SINERGIA</t>
  </si>
  <si>
    <t>ENERGIA PSI</t>
  </si>
  <si>
    <t>NÍVEL DE DESPERTAR</t>
  </si>
  <si>
    <t>PERSONAGEM IMORTAL</t>
  </si>
  <si>
    <t>XP DE DESPERTAR</t>
  </si>
  <si>
    <t>VALOR INICIAL DE PERÍCIA DESPERTAR</t>
  </si>
  <si>
    <t>VALOR FINAL</t>
  </si>
  <si>
    <t>CUSTO INICIAL</t>
  </si>
  <si>
    <t>CUSTO ATUAL</t>
  </si>
  <si>
    <t>TIPOS DE ENERGIA</t>
  </si>
  <si>
    <t>IMORTAL</t>
  </si>
  <si>
    <t>Pontos de despertar</t>
  </si>
  <si>
    <t>ESSÊNCIA VITAL</t>
  </si>
  <si>
    <t>PERSONAGEM IMACULADO</t>
  </si>
  <si>
    <t>ENERGIA CELESTE</t>
  </si>
  <si>
    <t>PERSONAGEM NEFASTO</t>
  </si>
  <si>
    <t>ENERGIA TENEBRAN</t>
  </si>
  <si>
    <t>x</t>
  </si>
  <si>
    <t>+</t>
  </si>
  <si>
    <t>MODIFICADOR DE PV E PA</t>
  </si>
  <si>
    <t>TIPO DE ENERGIA</t>
  </si>
  <si>
    <t>Pontos Adicionais de Perícia</t>
  </si>
  <si>
    <t>TOTAL</t>
  </si>
  <si>
    <t>RESTANTE</t>
  </si>
  <si>
    <t>Evolução e nível</t>
  </si>
  <si>
    <t>Pontos de experiência</t>
  </si>
  <si>
    <t>Nível</t>
  </si>
  <si>
    <t>XP</t>
  </si>
  <si>
    <t>VIGOR</t>
  </si>
  <si>
    <t>2D6</t>
  </si>
  <si>
    <t>7D6</t>
  </si>
  <si>
    <t>1D4</t>
  </si>
  <si>
    <t>3D6</t>
  </si>
  <si>
    <t>8D6</t>
  </si>
  <si>
    <t>1D6</t>
  </si>
  <si>
    <t>4D6</t>
  </si>
  <si>
    <t>9D6</t>
  </si>
  <si>
    <t>1D8</t>
  </si>
  <si>
    <t>5D6</t>
  </si>
  <si>
    <t>1D10</t>
  </si>
  <si>
    <t>6D6</t>
  </si>
  <si>
    <t>5D6x2</t>
  </si>
  <si>
    <t>6D6x2</t>
  </si>
  <si>
    <t>7D6x2</t>
  </si>
  <si>
    <t>8D6x2</t>
  </si>
  <si>
    <t>9D6x2</t>
  </si>
  <si>
    <t>10D6x2</t>
  </si>
  <si>
    <t>PERSONAGEM LICANTROPO</t>
  </si>
  <si>
    <t>FORMA HÍBRIDA</t>
  </si>
  <si>
    <t>REGENTE:</t>
  </si>
  <si>
    <t>TIPO DE LICANTROPO:</t>
  </si>
  <si>
    <t>Humano</t>
  </si>
  <si>
    <t>Animal</t>
  </si>
  <si>
    <t>REGENTE</t>
  </si>
  <si>
    <t>Lua Nova: O Místico</t>
  </si>
  <si>
    <t>Lua Crescente: O Silvestre</t>
  </si>
  <si>
    <t>Lua Minguante: O Urbano</t>
  </si>
  <si>
    <t>Lua Cheia: O Guardião</t>
  </si>
  <si>
    <t>LUPINO</t>
  </si>
  <si>
    <t>Híbrido</t>
  </si>
  <si>
    <t>CAMUNDONGO</t>
  </si>
  <si>
    <t>Bestial</t>
  </si>
  <si>
    <t>SHARKIANOS</t>
  </si>
  <si>
    <t>LICANTROPO</t>
  </si>
  <si>
    <t>FERINO (Lycon)</t>
  </si>
  <si>
    <t>FERINO (Tygron)</t>
  </si>
  <si>
    <t>FERINO (Galico)</t>
  </si>
  <si>
    <t>FERINO (Feral)</t>
  </si>
  <si>
    <t>BEARATUS</t>
  </si>
  <si>
    <t>RAKTINS</t>
  </si>
  <si>
    <t>CORVIUS</t>
  </si>
  <si>
    <t>SERPIUS</t>
  </si>
  <si>
    <t>FORÇA</t>
  </si>
  <si>
    <t>Doméstico</t>
  </si>
  <si>
    <t>SERPIUS:</t>
  </si>
  <si>
    <t>SHARKIANOS:</t>
  </si>
  <si>
    <t>Humano (Submerso)</t>
  </si>
  <si>
    <t>Híbrido  (Submerso)</t>
  </si>
  <si>
    <t>ORIGEM:</t>
  </si>
  <si>
    <t>Híbrido Real</t>
  </si>
  <si>
    <t>ORIGEM</t>
  </si>
  <si>
    <t>Animal (híbrido)</t>
  </si>
  <si>
    <t>ESSÊNCIA</t>
  </si>
  <si>
    <t>Híbrido Real (híbrido)</t>
  </si>
  <si>
    <t>e +1 por nível</t>
  </si>
  <si>
    <t>e +1 cada 2 níveis</t>
  </si>
  <si>
    <t>LICANTROPO FORMA HÍBRIDA</t>
  </si>
  <si>
    <t>LICANTROPO FORMA ANIMAL</t>
  </si>
  <si>
    <t>LICANTROPO FORMA DOMÉSTICA</t>
  </si>
  <si>
    <t>RAKTIN FORMA ANIMAL</t>
  </si>
  <si>
    <t>RATAZANA</t>
  </si>
  <si>
    <t>RATO</t>
  </si>
  <si>
    <t>RAKTIN</t>
  </si>
  <si>
    <t>RAKTINS (Rato)</t>
  </si>
  <si>
    <t>RAKTINS (Ratazana)</t>
  </si>
  <si>
    <t>RAKTINS (Camundongo)</t>
  </si>
  <si>
    <t>SERPIUS FORMA BESTIAL</t>
  </si>
  <si>
    <t>CATEGORIA LICANTROPO</t>
  </si>
  <si>
    <t>FORMA HUMANA</t>
  </si>
  <si>
    <t>FORMA ANIMAL</t>
  </si>
  <si>
    <t>FORMA DOMÉSTICA</t>
  </si>
  <si>
    <t>Forma Bestial</t>
  </si>
  <si>
    <t>FORMA BESTIAL</t>
  </si>
  <si>
    <t>FORMA HUMANA (submerso)</t>
  </si>
  <si>
    <t>FORMA HÍBRIDA (submerso)</t>
  </si>
  <si>
    <t>MODIF. ESPÉCIE</t>
  </si>
  <si>
    <t>MODIF. REGENTE</t>
  </si>
  <si>
    <t>MODIF. ORIGEM</t>
  </si>
  <si>
    <t>MULTIPLICAÇÃO</t>
  </si>
  <si>
    <t>ADIÇÃO</t>
  </si>
  <si>
    <t>CARISMA</t>
  </si>
  <si>
    <t>PERCEPÇÃO</t>
  </si>
  <si>
    <t>FORÇA DE VONTADE</t>
  </si>
  <si>
    <t>INTELIGÊNCIA</t>
  </si>
  <si>
    <t>AGILIDADE</t>
  </si>
  <si>
    <t>DESTREZA</t>
  </si>
  <si>
    <t>CONSTITUIÇÃO</t>
  </si>
  <si>
    <t>BÔNUS DE ATRIBUTO PARA PERÍCIAS INSTINTIVAS</t>
  </si>
  <si>
    <t>EM OUTRA FORMA</t>
  </si>
  <si>
    <t xml:space="preserve">                   IMAGEM DO PERSONAGEM</t>
  </si>
  <si>
    <t>Modificador de Atributo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</si>
</sst>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Tahoma"/>
      <family val="2"/>
    </font>
    <font>
      <sz val="9"/>
      <color rgb="FFFF0000"/>
      <name val="Tahoma"/>
      <family val="2"/>
    </font>
    <font>
      <b/>
      <sz val="12"/>
      <color theme="0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/>
      <right style="medium">
        <color theme="3"/>
      </right>
      <top style="medium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2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1" fillId="3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3" borderId="4" xfId="0" applyFont="1" applyFill="1" applyBorder="1"/>
    <xf numFmtId="0" fontId="4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left"/>
    </xf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0" fillId="3" borderId="6" xfId="0" applyFill="1" applyBorder="1"/>
    <xf numFmtId="0" fontId="10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" fillId="3" borderId="19" xfId="0" applyFont="1" applyFill="1" applyBorder="1"/>
    <xf numFmtId="0" fontId="0" fillId="3" borderId="7" xfId="0" applyFill="1" applyBorder="1"/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2" borderId="0" xfId="0" applyFill="1" applyAlignment="1"/>
    <xf numFmtId="0" fontId="0" fillId="2" borderId="30" xfId="0" applyFill="1" applyBorder="1" applyAlignment="1"/>
    <xf numFmtId="0" fontId="0" fillId="2" borderId="24" xfId="0" applyFill="1" applyBorder="1" applyAlignment="1"/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horizontal="left" vertical="center"/>
    </xf>
    <xf numFmtId="0" fontId="16" fillId="4" borderId="12" xfId="0" applyFont="1" applyFill="1" applyBorder="1" applyAlignment="1">
      <alignment horizontal="center"/>
    </xf>
    <xf numFmtId="0" fontId="0" fillId="3" borderId="31" xfId="0" applyFill="1" applyBorder="1"/>
    <xf numFmtId="0" fontId="0" fillId="3" borderId="31" xfId="0" applyFill="1" applyBorder="1" applyAlignment="1">
      <alignment horizontal="center"/>
    </xf>
    <xf numFmtId="0" fontId="16" fillId="7" borderId="53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0" fillId="3" borderId="3" xfId="0" applyFill="1" applyBorder="1" applyProtection="1">
      <protection locked="0"/>
    </xf>
    <xf numFmtId="0" fontId="2" fillId="3" borderId="6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7" xfId="0" applyFill="1" applyBorder="1" applyAlignment="1"/>
    <xf numFmtId="0" fontId="0" fillId="2" borderId="0" xfId="0" applyFill="1" applyAlignment="1">
      <alignment vertical="center"/>
    </xf>
    <xf numFmtId="0" fontId="0" fillId="3" borderId="23" xfId="0" applyFill="1" applyBorder="1" applyAlignment="1">
      <alignment horizontal="center"/>
    </xf>
    <xf numFmtId="0" fontId="16" fillId="2" borderId="52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6" fillId="2" borderId="16" xfId="0" applyFont="1" applyFill="1" applyBorder="1" applyAlignment="1">
      <alignment wrapText="1"/>
    </xf>
    <xf numFmtId="0" fontId="16" fillId="3" borderId="12" xfId="0" applyFont="1" applyFill="1" applyBorder="1" applyAlignment="1" applyProtection="1">
      <alignment wrapText="1"/>
      <protection locked="0"/>
    </xf>
    <xf numFmtId="0" fontId="0" fillId="9" borderId="0" xfId="0" applyFill="1"/>
    <xf numFmtId="0" fontId="12" fillId="7" borderId="28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vertical="center"/>
    </xf>
    <xf numFmtId="1" fontId="0" fillId="3" borderId="24" xfId="0" applyNumberFormat="1" applyFill="1" applyBorder="1" applyAlignment="1" applyProtection="1">
      <alignment horizontal="center"/>
      <protection locked="0"/>
    </xf>
    <xf numFmtId="49" fontId="0" fillId="3" borderId="23" xfId="0" applyNumberFormat="1" applyFill="1" applyBorder="1" applyAlignment="1"/>
    <xf numFmtId="0" fontId="0" fillId="3" borderId="56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5" fillId="10" borderId="53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16" xfId="0" applyFont="1" applyFill="1" applyBorder="1" applyAlignment="1" applyProtection="1">
      <alignment horizontal="right"/>
    </xf>
    <xf numFmtId="0" fontId="13" fillId="3" borderId="1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top" wrapText="1"/>
    </xf>
    <xf numFmtId="0" fontId="20" fillId="12" borderId="12" xfId="0" applyFont="1" applyFill="1" applyBorder="1" applyAlignment="1">
      <alignment horizontal="center" vertical="top" wrapText="1"/>
    </xf>
    <xf numFmtId="0" fontId="20" fillId="12" borderId="58" xfId="0" applyFont="1" applyFill="1" applyBorder="1" applyAlignment="1">
      <alignment horizontal="center" vertical="top" wrapText="1"/>
    </xf>
    <xf numFmtId="0" fontId="20" fillId="12" borderId="59" xfId="0" applyFont="1" applyFill="1" applyBorder="1" applyAlignment="1">
      <alignment horizontal="center" vertical="top" wrapText="1"/>
    </xf>
    <xf numFmtId="0" fontId="20" fillId="12" borderId="29" xfId="0" applyFont="1" applyFill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12" fillId="9" borderId="0" xfId="0" applyFont="1" applyFill="1" applyAlignment="1">
      <alignment horizontal="center" vertical="top" wrapText="1"/>
    </xf>
    <xf numFmtId="0" fontId="0" fillId="9" borderId="0" xfId="0" applyFill="1" applyBorder="1" applyAlignment="1">
      <alignment horizontal="center"/>
    </xf>
    <xf numFmtId="0" fontId="0" fillId="3" borderId="31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top" wrapText="1"/>
    </xf>
    <xf numFmtId="0" fontId="0" fillId="3" borderId="31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0" xfId="0" applyFill="1" applyAlignment="1">
      <alignment vertical="top" wrapText="1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12" fillId="9" borderId="0" xfId="0" applyFont="1" applyFill="1" applyBorder="1" applyAlignment="1">
      <alignment vertical="top" wrapText="1"/>
    </xf>
    <xf numFmtId="0" fontId="0" fillId="9" borderId="0" xfId="0" applyFill="1" applyBorder="1"/>
    <xf numFmtId="0" fontId="0" fillId="9" borderId="0" xfId="0" applyFill="1" applyBorder="1" applyAlignment="1">
      <alignment vertical="top" wrapText="1"/>
    </xf>
    <xf numFmtId="0" fontId="0" fillId="9" borderId="60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2" borderId="18" xfId="0" applyFill="1" applyBorder="1" applyAlignment="1"/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 vertical="center"/>
    </xf>
    <xf numFmtId="0" fontId="0" fillId="15" borderId="32" xfId="0" applyFill="1" applyBorder="1" applyAlignment="1">
      <alignment horizontal="center"/>
    </xf>
    <xf numFmtId="0" fontId="0" fillId="15" borderId="62" xfId="0" applyFill="1" applyBorder="1" applyAlignment="1">
      <alignment horizontal="center"/>
    </xf>
    <xf numFmtId="0" fontId="0" fillId="15" borderId="60" xfId="0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0" fontId="0" fillId="15" borderId="61" xfId="0" applyFill="1" applyBorder="1" applyAlignment="1">
      <alignment horizontal="center"/>
    </xf>
    <xf numFmtId="0" fontId="12" fillId="15" borderId="63" xfId="0" applyFont="1" applyFill="1" applyBorder="1" applyAlignment="1">
      <alignment horizontal="center" vertical="top" wrapText="1"/>
    </xf>
    <xf numFmtId="0" fontId="0" fillId="15" borderId="0" xfId="0" applyFill="1" applyAlignment="1">
      <alignment horizontal="center" vertical="center"/>
    </xf>
    <xf numFmtId="0" fontId="12" fillId="15" borderId="52" xfId="0" applyFont="1" applyFill="1" applyBorder="1" applyAlignment="1">
      <alignment horizontal="center" vertical="top" wrapText="1"/>
    </xf>
    <xf numFmtId="0" fontId="12" fillId="15" borderId="31" xfId="0" applyFont="1" applyFill="1" applyBorder="1" applyAlignment="1">
      <alignment horizontal="center" vertical="top" wrapText="1"/>
    </xf>
    <xf numFmtId="0" fontId="12" fillId="15" borderId="64" xfId="0" applyFont="1" applyFill="1" applyBorder="1" applyAlignment="1">
      <alignment horizontal="center" vertical="top" wrapText="1"/>
    </xf>
    <xf numFmtId="0" fontId="0" fillId="2" borderId="34" xfId="0" applyFill="1" applyBorder="1" applyAlignment="1"/>
    <xf numFmtId="0" fontId="1" fillId="2" borderId="27" xfId="0" applyFont="1" applyFill="1" applyBorder="1" applyAlignment="1">
      <alignment vertical="center" wrapText="1"/>
    </xf>
    <xf numFmtId="0" fontId="0" fillId="2" borderId="47" xfId="0" applyFill="1" applyBorder="1" applyAlignment="1"/>
    <xf numFmtId="0" fontId="13" fillId="2" borderId="29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15" borderId="32" xfId="0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8" fillId="9" borderId="0" xfId="0" applyFont="1" applyFill="1" applyBorder="1"/>
    <xf numFmtId="0" fontId="27" fillId="9" borderId="0" xfId="0" applyFont="1" applyFill="1" applyBorder="1"/>
    <xf numFmtId="0" fontId="22" fillId="9" borderId="0" xfId="0" applyFont="1" applyFill="1" applyBorder="1" applyAlignment="1">
      <alignment horizontal="left" indent="3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center" vertical="center"/>
    </xf>
    <xf numFmtId="0" fontId="0" fillId="3" borderId="32" xfId="0" applyFill="1" applyBorder="1"/>
    <xf numFmtId="0" fontId="0" fillId="3" borderId="0" xfId="0" applyFill="1" applyBorder="1"/>
    <xf numFmtId="0" fontId="3" fillId="3" borderId="63" xfId="0" applyFont="1" applyFill="1" applyBorder="1" applyAlignment="1">
      <alignment horizontal="center" vertical="center" wrapText="1"/>
    </xf>
    <xf numFmtId="0" fontId="23" fillId="18" borderId="70" xfId="0" applyFont="1" applyFill="1" applyBorder="1" applyAlignment="1"/>
    <xf numFmtId="0" fontId="23" fillId="18" borderId="72" xfId="0" applyFont="1" applyFill="1" applyBorder="1" applyAlignment="1"/>
    <xf numFmtId="0" fontId="23" fillId="18" borderId="33" xfId="0" applyFont="1" applyFill="1" applyBorder="1" applyAlignment="1"/>
    <xf numFmtId="0" fontId="23" fillId="18" borderId="34" xfId="0" applyFont="1" applyFill="1" applyBorder="1" applyAlignment="1"/>
    <xf numFmtId="0" fontId="2" fillId="3" borderId="21" xfId="0" applyFont="1" applyFill="1" applyBorder="1"/>
    <xf numFmtId="0" fontId="0" fillId="3" borderId="21" xfId="0" applyFill="1" applyBorder="1"/>
    <xf numFmtId="0" fontId="1" fillId="3" borderId="0" xfId="0" applyFont="1" applyFill="1" applyAlignment="1">
      <alignment horizontal="center"/>
    </xf>
    <xf numFmtId="0" fontId="1" fillId="3" borderId="4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6" fillId="7" borderId="29" xfId="0" applyFont="1" applyFill="1" applyBorder="1" applyAlignment="1" applyProtection="1">
      <alignment horizontal="center" vertical="center" wrapText="1"/>
    </xf>
    <xf numFmtId="0" fontId="1" fillId="15" borderId="53" xfId="0" applyFont="1" applyFill="1" applyBorder="1" applyAlignment="1" applyProtection="1">
      <alignment horizontal="center" vertical="center"/>
    </xf>
    <xf numFmtId="0" fontId="1" fillId="15" borderId="12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 wrapText="1"/>
    </xf>
    <xf numFmtId="0" fontId="18" fillId="3" borderId="36" xfId="0" applyFont="1" applyFill="1" applyBorder="1" applyAlignment="1" applyProtection="1">
      <alignment horizontal="center" vertical="center"/>
    </xf>
    <xf numFmtId="0" fontId="18" fillId="3" borderId="47" xfId="0" applyFont="1" applyFill="1" applyBorder="1" applyAlignment="1" applyProtection="1">
      <alignment horizontal="center" vertical="center"/>
    </xf>
    <xf numFmtId="0" fontId="13" fillId="3" borderId="68" xfId="0" applyFont="1" applyFill="1" applyBorder="1" applyAlignment="1" applyProtection="1">
      <alignment horizontal="center"/>
    </xf>
    <xf numFmtId="0" fontId="23" fillId="3" borderId="69" xfId="0" applyFont="1" applyFill="1" applyBorder="1" applyAlignment="1" applyProtection="1"/>
    <xf numFmtId="0" fontId="18" fillId="3" borderId="31" xfId="0" applyFont="1" applyFill="1" applyBorder="1" applyAlignment="1" applyProtection="1">
      <alignment horizontal="center" vertical="center"/>
    </xf>
    <xf numFmtId="0" fontId="18" fillId="3" borderId="34" xfId="0" applyFont="1" applyFill="1" applyBorder="1" applyAlignment="1" applyProtection="1">
      <alignment horizontal="center" vertical="center"/>
    </xf>
    <xf numFmtId="0" fontId="13" fillId="3" borderId="60" xfId="0" applyFont="1" applyFill="1" applyBorder="1" applyAlignment="1" applyProtection="1">
      <alignment horizontal="center"/>
    </xf>
    <xf numFmtId="0" fontId="23" fillId="3" borderId="70" xfId="0" applyFont="1" applyFill="1" applyBorder="1" applyAlignment="1" applyProtection="1"/>
    <xf numFmtId="0" fontId="18" fillId="3" borderId="41" xfId="0" applyFont="1" applyFill="1" applyBorder="1" applyAlignment="1" applyProtection="1">
      <alignment horizontal="center" vertical="center"/>
    </xf>
    <xf numFmtId="0" fontId="18" fillId="3" borderId="71" xfId="0" applyFont="1" applyFill="1" applyBorder="1" applyAlignment="1" applyProtection="1">
      <alignment horizontal="center" vertical="center"/>
    </xf>
    <xf numFmtId="0" fontId="13" fillId="3" borderId="61" xfId="0" applyFont="1" applyFill="1" applyBorder="1" applyAlignment="1" applyProtection="1">
      <alignment horizontal="center"/>
    </xf>
    <xf numFmtId="0" fontId="23" fillId="3" borderId="18" xfId="0" applyFont="1" applyFill="1" applyBorder="1" applyAlignment="1" applyProtection="1"/>
    <xf numFmtId="0" fontId="0" fillId="3" borderId="18" xfId="0" applyFill="1" applyBorder="1" applyAlignment="1" applyProtection="1">
      <alignment horizontal="center"/>
    </xf>
    <xf numFmtId="1" fontId="13" fillId="3" borderId="12" xfId="0" applyNumberFormat="1" applyFont="1" applyFill="1" applyBorder="1" applyAlignment="1" applyProtection="1">
      <alignment horizontal="center" vertical="center"/>
    </xf>
    <xf numFmtId="0" fontId="16" fillId="7" borderId="37" xfId="0" applyFont="1" applyFill="1" applyBorder="1" applyAlignment="1" applyProtection="1">
      <alignment horizontal="center" vertical="center"/>
    </xf>
    <xf numFmtId="0" fontId="16" fillId="7" borderId="52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0" fontId="13" fillId="3" borderId="16" xfId="0" applyFont="1" applyFill="1" applyBorder="1" applyAlignment="1" applyProtection="1">
      <alignment horizontal="center"/>
    </xf>
    <xf numFmtId="0" fontId="13" fillId="3" borderId="18" xfId="0" applyFont="1" applyFill="1" applyBorder="1" applyAlignment="1" applyProtection="1">
      <alignment horizontal="center"/>
    </xf>
    <xf numFmtId="0" fontId="24" fillId="16" borderId="17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4" fillId="16" borderId="16" xfId="0" applyFont="1" applyFill="1" applyBorder="1" applyAlignment="1" applyProtection="1">
      <alignment horizontal="center" vertical="center"/>
    </xf>
    <xf numFmtId="0" fontId="24" fillId="16" borderId="17" xfId="0" applyFont="1" applyFill="1" applyBorder="1" applyAlignment="1" applyProtection="1">
      <alignment horizontal="center" vertical="center"/>
    </xf>
    <xf numFmtId="0" fontId="26" fillId="16" borderId="17" xfId="0" applyFont="1" applyFill="1" applyBorder="1" applyAlignment="1">
      <alignment horizontal="center" vertical="center"/>
    </xf>
    <xf numFmtId="0" fontId="26" fillId="16" borderId="18" xfId="0" applyFont="1" applyFill="1" applyBorder="1" applyAlignment="1">
      <alignment horizontal="center" vertical="center"/>
    </xf>
    <xf numFmtId="0" fontId="16" fillId="17" borderId="23" xfId="0" applyFont="1" applyFill="1" applyBorder="1" applyAlignment="1">
      <alignment horizontal="center"/>
    </xf>
    <xf numFmtId="0" fontId="16" fillId="17" borderId="27" xfId="0" applyFont="1" applyFill="1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1" fillId="8" borderId="23" xfId="0" applyFont="1" applyFill="1" applyBorder="1" applyAlignment="1" applyProtection="1">
      <alignment horizontal="center"/>
    </xf>
    <xf numFmtId="0" fontId="1" fillId="8" borderId="24" xfId="0" applyFont="1" applyFill="1" applyBorder="1" applyAlignment="1" applyProtection="1">
      <alignment horizontal="center"/>
    </xf>
    <xf numFmtId="0" fontId="1" fillId="8" borderId="27" xfId="0" applyFont="1" applyFill="1" applyBorder="1" applyAlignment="1" applyProtection="1">
      <alignment horizontal="center"/>
    </xf>
    <xf numFmtId="0" fontId="16" fillId="7" borderId="35" xfId="0" applyFont="1" applyFill="1" applyBorder="1" applyAlignment="1" applyProtection="1">
      <alignment horizontal="center" vertical="center"/>
    </xf>
    <xf numFmtId="0" fontId="16" fillId="7" borderId="36" xfId="0" applyFont="1" applyFill="1" applyBorder="1" applyAlignment="1" applyProtection="1">
      <alignment horizontal="center" vertical="center"/>
    </xf>
    <xf numFmtId="0" fontId="16" fillId="7" borderId="37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16" fillId="7" borderId="16" xfId="0" applyFont="1" applyFill="1" applyBorder="1" applyAlignment="1" applyProtection="1">
      <alignment horizontal="center" vertical="center" wrapText="1"/>
    </xf>
    <xf numFmtId="0" fontId="16" fillId="7" borderId="17" xfId="0" applyFont="1" applyFill="1" applyBorder="1" applyAlignment="1" applyProtection="1">
      <alignment horizontal="center" vertical="center" wrapText="1"/>
    </xf>
    <xf numFmtId="0" fontId="16" fillId="7" borderId="18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15" borderId="23" xfId="0" applyFont="1" applyFill="1" applyBorder="1" applyAlignment="1" applyProtection="1">
      <alignment horizontal="center" vertical="center" wrapText="1"/>
    </xf>
    <xf numFmtId="0" fontId="1" fillId="15" borderId="27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/>
    </xf>
    <xf numFmtId="0" fontId="13" fillId="3" borderId="69" xfId="0" applyFont="1" applyFill="1" applyBorder="1" applyAlignment="1" applyProtection="1">
      <alignment horizontal="center"/>
    </xf>
    <xf numFmtId="0" fontId="13" fillId="3" borderId="49" xfId="0" applyFont="1" applyFill="1" applyBorder="1" applyAlignment="1" applyProtection="1">
      <alignment horizontal="center"/>
    </xf>
    <xf numFmtId="0" fontId="13" fillId="3" borderId="7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>
      <alignment horizontal="left"/>
    </xf>
    <xf numFmtId="0" fontId="9" fillId="3" borderId="48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0" fillId="3" borderId="49" xfId="0" applyFill="1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center"/>
      <protection locked="0"/>
    </xf>
    <xf numFmtId="0" fontId="1" fillId="8" borderId="2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6" fillId="7" borderId="68" xfId="0" applyFont="1" applyFill="1" applyBorder="1" applyAlignment="1">
      <alignment horizontal="center"/>
    </xf>
    <xf numFmtId="0" fontId="16" fillId="7" borderId="44" xfId="0" applyFont="1" applyFill="1" applyBorder="1" applyAlignment="1">
      <alignment horizontal="center"/>
    </xf>
    <xf numFmtId="0" fontId="16" fillId="7" borderId="69" xfId="0" applyFont="1" applyFill="1" applyBorder="1" applyAlignment="1">
      <alignment horizontal="center"/>
    </xf>
    <xf numFmtId="0" fontId="25" fillId="16" borderId="16" xfId="0" applyFont="1" applyFill="1" applyBorder="1" applyAlignment="1" applyProtection="1">
      <alignment horizontal="center" vertical="center"/>
    </xf>
    <xf numFmtId="0" fontId="25" fillId="16" borderId="1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0" fillId="3" borderId="38" xfId="0" applyFill="1" applyBorder="1" applyAlignment="1" applyProtection="1">
      <alignment horizontal="left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11" fillId="3" borderId="48" xfId="0" applyFont="1" applyFill="1" applyBorder="1" applyAlignment="1" applyProtection="1">
      <alignment horizontal="center"/>
      <protection locked="0"/>
    </xf>
    <xf numFmtId="0" fontId="13" fillId="3" borderId="67" xfId="0" applyFont="1" applyFill="1" applyBorder="1" applyAlignment="1" applyProtection="1">
      <alignment horizontal="center"/>
    </xf>
    <xf numFmtId="0" fontId="13" fillId="3" borderId="72" xfId="0" applyFont="1" applyFill="1" applyBorder="1" applyAlignment="1" applyProtection="1">
      <alignment horizontal="center"/>
    </xf>
    <xf numFmtId="0" fontId="0" fillId="4" borderId="23" xfId="0" applyFont="1" applyFill="1" applyBorder="1" applyAlignment="1" applyProtection="1">
      <alignment horizontal="center"/>
    </xf>
    <xf numFmtId="0" fontId="0" fillId="4" borderId="24" xfId="0" applyFont="1" applyFill="1" applyBorder="1" applyAlignment="1" applyProtection="1">
      <alignment horizontal="center"/>
    </xf>
    <xf numFmtId="0" fontId="0" fillId="4" borderId="27" xfId="0" applyFont="1" applyFill="1" applyBorder="1" applyAlignment="1" applyProtection="1">
      <alignment horizontal="center"/>
    </xf>
    <xf numFmtId="0" fontId="13" fillId="3" borderId="23" xfId="0" applyFont="1" applyFill="1" applyBorder="1" applyAlignment="1" applyProtection="1">
      <alignment horizontal="center"/>
    </xf>
    <xf numFmtId="0" fontId="13" fillId="3" borderId="24" xfId="0" applyFont="1" applyFill="1" applyBorder="1" applyAlignment="1" applyProtection="1">
      <alignment horizontal="center"/>
    </xf>
    <xf numFmtId="0" fontId="13" fillId="3" borderId="27" xfId="0" applyFont="1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1" fillId="8" borderId="52" xfId="0" applyFont="1" applyFill="1" applyBorder="1" applyAlignment="1" applyProtection="1">
      <alignment horizontal="center"/>
    </xf>
    <xf numFmtId="0" fontId="1" fillId="8" borderId="0" xfId="0" applyFont="1" applyFill="1" applyBorder="1" applyAlignment="1" applyProtection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6" fillId="4" borderId="13" xfId="0" applyFont="1" applyFill="1" applyBorder="1" applyAlignment="1" applyProtection="1">
      <alignment horizontal="center"/>
    </xf>
    <xf numFmtId="0" fontId="16" fillId="4" borderId="14" xfId="0" applyFont="1" applyFill="1" applyBorder="1" applyAlignment="1" applyProtection="1">
      <alignment horizontal="center"/>
    </xf>
    <xf numFmtId="0" fontId="16" fillId="4" borderId="15" xfId="0" applyFont="1" applyFill="1" applyBorder="1" applyAlignment="1" applyProtection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7" fillId="3" borderId="21" xfId="0" applyFont="1" applyFill="1" applyBorder="1" applyAlignment="1" applyProtection="1">
      <alignment horizontal="center"/>
      <protection locked="0"/>
    </xf>
    <xf numFmtId="0" fontId="17" fillId="3" borderId="0" xfId="0" applyFont="1" applyFill="1" applyBorder="1" applyAlignment="1" applyProtection="1">
      <alignment horizontal="center"/>
      <protection locked="0"/>
    </xf>
    <xf numFmtId="0" fontId="16" fillId="8" borderId="23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16" fillId="8" borderId="26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6" fillId="8" borderId="25" xfId="0" applyFont="1" applyFill="1" applyBorder="1" applyAlignment="1">
      <alignment horizontal="center"/>
    </xf>
    <xf numFmtId="0" fontId="0" fillId="3" borderId="21" xfId="0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2" fillId="3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 applyProtection="1">
      <alignment horizontal="right"/>
      <protection locked="0"/>
    </xf>
    <xf numFmtId="0" fontId="4" fillId="3" borderId="8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3" borderId="48" xfId="0" applyFont="1" applyFill="1" applyBorder="1" applyAlignment="1">
      <alignment horizontal="right"/>
    </xf>
    <xf numFmtId="0" fontId="9" fillId="3" borderId="0" xfId="0" applyFont="1" applyFill="1" applyAlignment="1">
      <alignment horizontal="left"/>
    </xf>
    <xf numFmtId="0" fontId="11" fillId="3" borderId="20" xfId="0" applyFon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16" fillId="7" borderId="16" xfId="0" applyFont="1" applyFill="1" applyBorder="1" applyAlignment="1" applyProtection="1">
      <alignment horizontal="center" vertical="center"/>
    </xf>
    <xf numFmtId="0" fontId="16" fillId="7" borderId="18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16" fillId="4" borderId="23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right" vertical="center"/>
    </xf>
    <xf numFmtId="0" fontId="0" fillId="3" borderId="40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12" fillId="14" borderId="23" xfId="0" applyFont="1" applyFill="1" applyBorder="1" applyAlignment="1">
      <alignment horizontal="center" vertical="center"/>
    </xf>
    <xf numFmtId="0" fontId="12" fillId="14" borderId="24" xfId="0" applyFont="1" applyFill="1" applyBorder="1" applyAlignment="1">
      <alignment horizontal="center" vertical="center"/>
    </xf>
    <xf numFmtId="0" fontId="12" fillId="14" borderId="2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 applyProtection="1">
      <alignment horizontal="center"/>
      <protection locked="0"/>
    </xf>
    <xf numFmtId="0" fontId="16" fillId="7" borderId="43" xfId="0" applyFont="1" applyFill="1" applyBorder="1" applyAlignment="1">
      <alignment horizontal="center"/>
    </xf>
    <xf numFmtId="0" fontId="16" fillId="7" borderId="47" xfId="0" applyFont="1" applyFill="1" applyBorder="1" applyAlignment="1">
      <alignment horizontal="center"/>
    </xf>
    <xf numFmtId="0" fontId="0" fillId="3" borderId="48" xfId="0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16" fillId="14" borderId="43" xfId="0" applyFont="1" applyFill="1" applyBorder="1" applyAlignment="1">
      <alignment horizontal="center"/>
    </xf>
    <xf numFmtId="0" fontId="16" fillId="14" borderId="47" xfId="0" applyFont="1" applyFill="1" applyBorder="1" applyAlignment="1">
      <alignment horizontal="center"/>
    </xf>
    <xf numFmtId="0" fontId="23" fillId="18" borderId="60" xfId="0" applyFont="1" applyFill="1" applyBorder="1" applyAlignment="1">
      <alignment horizontal="center"/>
    </xf>
    <xf numFmtId="0" fontId="23" fillId="18" borderId="48" xfId="0" applyFont="1" applyFill="1" applyBorder="1" applyAlignment="1">
      <alignment horizontal="center"/>
    </xf>
    <xf numFmtId="0" fontId="0" fillId="3" borderId="48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4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23" fillId="18" borderId="49" xfId="0" applyFont="1" applyFill="1" applyBorder="1" applyAlignment="1">
      <alignment horizontal="center"/>
    </xf>
    <xf numFmtId="0" fontId="23" fillId="18" borderId="22" xfId="0" applyFont="1" applyFill="1" applyBorder="1" applyAlignment="1">
      <alignment horizontal="center"/>
    </xf>
    <xf numFmtId="0" fontId="23" fillId="18" borderId="20" xfId="0" applyFont="1" applyFill="1" applyBorder="1" applyAlignment="1">
      <alignment horizontal="center"/>
    </xf>
    <xf numFmtId="0" fontId="16" fillId="7" borderId="50" xfId="0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/>
    </xf>
    <xf numFmtId="0" fontId="0" fillId="3" borderId="43" xfId="0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0" fillId="3" borderId="43" xfId="0" applyFill="1" applyBorder="1" applyAlignment="1" applyProtection="1">
      <alignment horizontal="left"/>
      <protection locked="0"/>
    </xf>
    <xf numFmtId="0" fontId="0" fillId="3" borderId="44" xfId="0" applyFill="1" applyBorder="1" applyAlignment="1" applyProtection="1">
      <alignment horizontal="left"/>
      <protection locked="0"/>
    </xf>
    <xf numFmtId="0" fontId="0" fillId="3" borderId="47" xfId="0" applyFill="1" applyBorder="1" applyAlignment="1" applyProtection="1">
      <alignment horizontal="left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49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6" fillId="7" borderId="16" xfId="0" applyFont="1" applyFill="1" applyBorder="1" applyAlignment="1" applyProtection="1">
      <alignment horizontal="center" wrapText="1"/>
    </xf>
    <xf numFmtId="0" fontId="16" fillId="7" borderId="17" xfId="0" applyFont="1" applyFill="1" applyBorder="1" applyAlignment="1" applyProtection="1">
      <alignment horizontal="center" wrapText="1"/>
    </xf>
    <xf numFmtId="0" fontId="16" fillId="7" borderId="18" xfId="0" applyFont="1" applyFill="1" applyBorder="1" applyAlignment="1" applyProtection="1">
      <alignment horizontal="center" wrapText="1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3" borderId="46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45" xfId="0" applyFill="1" applyBorder="1" applyAlignment="1" applyProtection="1">
      <alignment horizontal="left" vertical="top"/>
      <protection locked="0"/>
    </xf>
    <xf numFmtId="0" fontId="0" fillId="3" borderId="21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19" xfId="0" applyFill="1" applyBorder="1" applyAlignment="1" applyProtection="1">
      <alignment horizontal="left" vertical="top"/>
      <protection locked="0"/>
    </xf>
    <xf numFmtId="0" fontId="0" fillId="3" borderId="22" xfId="0" applyFill="1" applyBorder="1" applyAlignment="1" applyProtection="1">
      <alignment horizontal="left" vertical="top"/>
      <protection locked="0"/>
    </xf>
    <xf numFmtId="0" fontId="0" fillId="3" borderId="20" xfId="0" applyFill="1" applyBorder="1" applyAlignment="1" applyProtection="1">
      <alignment horizontal="left" vertical="top"/>
      <protection locked="0"/>
    </xf>
    <xf numFmtId="0" fontId="0" fillId="3" borderId="3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54" xfId="0" applyFont="1" applyFill="1" applyBorder="1" applyAlignment="1" applyProtection="1">
      <alignment horizontal="left"/>
      <protection locked="0"/>
    </xf>
    <xf numFmtId="0" fontId="2" fillId="3" borderId="55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/>
    </xf>
    <xf numFmtId="0" fontId="23" fillId="18" borderId="61" xfId="0" applyFont="1" applyFill="1" applyBorder="1" applyAlignment="1">
      <alignment horizontal="center"/>
    </xf>
    <xf numFmtId="0" fontId="23" fillId="18" borderId="73" xfId="0" applyFont="1" applyFill="1" applyBorder="1" applyAlignment="1">
      <alignment horizontal="center"/>
    </xf>
    <xf numFmtId="0" fontId="22" fillId="13" borderId="49" xfId="0" applyFont="1" applyFill="1" applyBorder="1" applyAlignment="1">
      <alignment horizontal="left" indent="3"/>
    </xf>
    <xf numFmtId="0" fontId="22" fillId="13" borderId="48" xfId="0" applyFont="1" applyFill="1" applyBorder="1" applyAlignment="1">
      <alignment horizontal="left" indent="3"/>
    </xf>
    <xf numFmtId="0" fontId="22" fillId="13" borderId="34" xfId="0" applyFont="1" applyFill="1" applyBorder="1" applyAlignment="1">
      <alignment horizontal="left" indent="3"/>
    </xf>
    <xf numFmtId="0" fontId="0" fillId="15" borderId="49" xfId="0" applyFill="1" applyBorder="1" applyAlignment="1">
      <alignment horizontal="center"/>
    </xf>
    <xf numFmtId="0" fontId="0" fillId="15" borderId="34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horizontal="center" vertical="center" wrapText="1"/>
    </xf>
    <xf numFmtId="0" fontId="19" fillId="11" borderId="29" xfId="0" applyFont="1" applyFill="1" applyBorder="1" applyAlignment="1">
      <alignment horizontal="center" vertical="center" wrapText="1"/>
    </xf>
    <xf numFmtId="0" fontId="21" fillId="13" borderId="23" xfId="0" applyFont="1" applyFill="1" applyBorder="1" applyAlignment="1">
      <alignment horizontal="center" vertical="center"/>
    </xf>
    <xf numFmtId="0" fontId="21" fillId="13" borderId="24" xfId="0" applyFont="1" applyFill="1" applyBorder="1" applyAlignment="1">
      <alignment horizontal="center" vertical="center"/>
    </xf>
    <xf numFmtId="0" fontId="21" fillId="13" borderId="27" xfId="0" applyFont="1" applyFill="1" applyBorder="1" applyAlignment="1">
      <alignment horizontal="center" vertical="center"/>
    </xf>
    <xf numFmtId="0" fontId="22" fillId="16" borderId="21" xfId="0" applyFont="1" applyFill="1" applyBorder="1" applyAlignment="1">
      <alignment horizontal="center"/>
    </xf>
    <xf numFmtId="0" fontId="22" fillId="16" borderId="0" xfId="0" applyFont="1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21" fillId="13" borderId="52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3</xdr:col>
      <xdr:colOff>476250</xdr:colOff>
      <xdr:row>4</xdr:row>
      <xdr:rowOff>244262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2238375" cy="1006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240"/>
  <sheetViews>
    <sheetView tabSelected="1" zoomScaleNormal="100" workbookViewId="0">
      <selection activeCell="O80" sqref="O80:P80"/>
    </sheetView>
  </sheetViews>
  <sheetFormatPr defaultRowHeight="15" outlineLevelRow="1" x14ac:dyDescent="0.25"/>
  <cols>
    <col min="1" max="1" width="0.5703125" style="1" customWidth="1"/>
    <col min="2" max="2" width="15.5703125" style="1" customWidth="1"/>
    <col min="3" max="3" width="10.85546875" style="1" customWidth="1"/>
    <col min="4" max="5" width="10.42578125" style="1" customWidth="1"/>
    <col min="6" max="6" width="10.140625" style="1" customWidth="1"/>
    <col min="7" max="7" width="2.42578125" style="1" customWidth="1"/>
    <col min="8" max="8" width="9.42578125" style="1" customWidth="1"/>
    <col min="9" max="9" width="2.7109375" style="1" customWidth="1"/>
    <col min="10" max="10" width="5.85546875" style="1" customWidth="1"/>
    <col min="11" max="11" width="8.140625" style="1" customWidth="1"/>
    <col min="12" max="12" width="6.5703125" style="1" customWidth="1"/>
    <col min="13" max="13" width="6.140625" style="1" customWidth="1"/>
    <col min="14" max="14" width="5" style="1" bestFit="1" customWidth="1"/>
    <col min="15" max="15" width="10.5703125" style="1" customWidth="1"/>
    <col min="16" max="16" width="9.140625" style="1"/>
    <col min="17" max="17" width="7" style="1" customWidth="1"/>
    <col min="18" max="18" width="5" style="1" bestFit="1" customWidth="1"/>
    <col min="19" max="19" width="5.7109375" style="1" customWidth="1"/>
    <col min="20" max="20" width="4.7109375" style="1" customWidth="1"/>
    <col min="21" max="21" width="2.140625" style="1" customWidth="1"/>
    <col min="22" max="22" width="15" style="1" customWidth="1"/>
    <col min="23" max="24" width="9.140625" style="1"/>
    <col min="25" max="25" width="6.7109375" style="1" customWidth="1"/>
    <col min="26" max="26" width="6.5703125" style="1" customWidth="1"/>
    <col min="27" max="27" width="7.42578125" style="23" hidden="1" customWidth="1"/>
    <col min="28" max="29" width="6.7109375" style="1" customWidth="1"/>
    <col min="30" max="30" width="6.7109375" style="22" customWidth="1"/>
    <col min="31" max="33" width="6.7109375" style="1" customWidth="1"/>
    <col min="34" max="34" width="9.140625" style="1"/>
    <col min="35" max="35" width="9.140625" style="1" customWidth="1"/>
    <col min="36" max="16384" width="9.140625" style="1"/>
  </cols>
  <sheetData>
    <row r="2" spans="2:27" ht="15.75" thickBot="1" x14ac:dyDescent="0.3"/>
    <row r="3" spans="2:27" ht="15.75" thickBot="1" x14ac:dyDescent="0.3">
      <c r="Q3" s="257" t="s">
        <v>43</v>
      </c>
      <c r="R3" s="258"/>
      <c r="S3" s="259"/>
      <c r="V3" s="176" t="s">
        <v>204</v>
      </c>
      <c r="W3" s="177"/>
      <c r="X3" s="177"/>
      <c r="Y3" s="177"/>
    </row>
    <row r="4" spans="2:27" ht="15.75" thickBot="1" x14ac:dyDescent="0.3">
      <c r="G4" s="390" t="s">
        <v>15</v>
      </c>
      <c r="H4" s="391"/>
      <c r="I4" s="391"/>
      <c r="J4" s="274"/>
      <c r="K4" s="274"/>
      <c r="L4" s="274"/>
      <c r="M4" s="275"/>
      <c r="Q4" s="260">
        <f>200-SUM(AA13,AA16,AA65,AA78,AA172)</f>
        <v>200</v>
      </c>
      <c r="R4" s="261"/>
      <c r="S4" s="262"/>
      <c r="V4" s="212"/>
      <c r="W4" s="212"/>
      <c r="X4" s="212"/>
      <c r="Y4" s="212"/>
    </row>
    <row r="5" spans="2:27" ht="28.5" customHeight="1" thickBot="1" x14ac:dyDescent="0.3">
      <c r="V5" s="212"/>
      <c r="W5" s="212"/>
      <c r="X5" s="212"/>
      <c r="Y5" s="212"/>
    </row>
    <row r="6" spans="2:27" ht="16.5" customHeight="1" thickBot="1" x14ac:dyDescent="0.3">
      <c r="B6" s="284" t="s">
        <v>0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6"/>
      <c r="V6" s="212"/>
      <c r="W6" s="212"/>
      <c r="X6" s="212"/>
      <c r="Y6" s="212"/>
    </row>
    <row r="7" spans="2:27" ht="16.5" thickBot="1" x14ac:dyDescent="0.3">
      <c r="B7" s="5" t="s">
        <v>7</v>
      </c>
      <c r="C7" s="393"/>
      <c r="D7" s="393"/>
      <c r="E7" s="393"/>
      <c r="F7" s="393"/>
      <c r="G7" s="394"/>
      <c r="H7" s="6" t="s">
        <v>1</v>
      </c>
      <c r="I7" s="278"/>
      <c r="J7" s="278"/>
      <c r="K7" s="137" t="s">
        <v>12</v>
      </c>
      <c r="L7" s="18" t="s">
        <v>2</v>
      </c>
      <c r="M7" s="40"/>
      <c r="N7" s="19" t="s">
        <v>14</v>
      </c>
      <c r="O7" s="17"/>
      <c r="P7" s="6"/>
      <c r="Q7" s="6"/>
      <c r="R7" s="20"/>
      <c r="S7" s="20"/>
      <c r="T7" s="26"/>
      <c r="V7" s="212"/>
      <c r="W7" s="212"/>
      <c r="X7" s="212"/>
      <c r="Y7" s="212"/>
    </row>
    <row r="8" spans="2:27" ht="16.5" thickBot="1" x14ac:dyDescent="0.3">
      <c r="B8" s="392" t="s">
        <v>8</v>
      </c>
      <c r="C8" s="276"/>
      <c r="D8" s="395"/>
      <c r="E8" s="395"/>
      <c r="F8" s="395"/>
      <c r="G8" s="396"/>
      <c r="H8" s="8" t="s">
        <v>3</v>
      </c>
      <c r="I8" s="395"/>
      <c r="J8" s="395"/>
      <c r="K8" s="395"/>
      <c r="L8" s="276" t="s">
        <v>5</v>
      </c>
      <c r="M8" s="276"/>
      <c r="N8" s="39"/>
      <c r="O8" s="9" t="s">
        <v>13</v>
      </c>
      <c r="P8" s="392" t="s">
        <v>6</v>
      </c>
      <c r="Q8" s="276"/>
      <c r="R8" s="39"/>
      <c r="S8" s="391" t="s">
        <v>13</v>
      </c>
      <c r="T8" s="397"/>
      <c r="V8" s="212"/>
      <c r="W8" s="212"/>
      <c r="X8" s="212"/>
      <c r="Y8" s="212"/>
    </row>
    <row r="9" spans="2:27" ht="16.5" thickBot="1" x14ac:dyDescent="0.3">
      <c r="B9" s="7" t="s">
        <v>9</v>
      </c>
      <c r="C9" s="395"/>
      <c r="D9" s="395"/>
      <c r="E9" s="395"/>
      <c r="F9" s="395"/>
      <c r="G9" s="396"/>
      <c r="H9" s="8" t="s">
        <v>4</v>
      </c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6"/>
      <c r="V9" s="212"/>
      <c r="W9" s="212"/>
      <c r="X9" s="212"/>
      <c r="Y9" s="212"/>
    </row>
    <row r="10" spans="2:27" ht="16.5" thickBot="1" x14ac:dyDescent="0.3">
      <c r="B10" s="5" t="s">
        <v>11</v>
      </c>
      <c r="C10" s="395"/>
      <c r="D10" s="395"/>
      <c r="E10" s="395"/>
      <c r="F10" s="395"/>
      <c r="G10" s="396"/>
      <c r="H10" s="277" t="s">
        <v>10</v>
      </c>
      <c r="I10" s="277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6"/>
      <c r="V10" s="212"/>
      <c r="W10" s="212"/>
      <c r="X10" s="212"/>
      <c r="Y10" s="212"/>
    </row>
    <row r="11" spans="2:27" ht="9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V11" s="212"/>
      <c r="W11" s="212"/>
      <c r="X11" s="212"/>
      <c r="Y11" s="212"/>
    </row>
    <row r="12" spans="2:27" ht="16.5" thickBot="1" x14ac:dyDescent="0.3">
      <c r="B12" s="265" t="s">
        <v>45</v>
      </c>
      <c r="C12" s="266"/>
      <c r="D12" s="266"/>
      <c r="E12" s="266"/>
      <c r="F12" s="267" t="s">
        <v>46</v>
      </c>
      <c r="G12" s="266"/>
      <c r="H12" s="268"/>
      <c r="I12" s="4"/>
      <c r="J12" s="265" t="s">
        <v>47</v>
      </c>
      <c r="K12" s="266"/>
      <c r="L12" s="266"/>
      <c r="M12" s="266"/>
      <c r="N12" s="266"/>
      <c r="O12" s="266"/>
      <c r="P12" s="266"/>
      <c r="Q12" s="270"/>
      <c r="R12" s="267" t="s">
        <v>46</v>
      </c>
      <c r="S12" s="266"/>
      <c r="T12" s="268"/>
      <c r="V12" s="212"/>
      <c r="W12" s="212"/>
      <c r="X12" s="212"/>
      <c r="Y12" s="212"/>
    </row>
    <row r="13" spans="2:27" ht="15.75" x14ac:dyDescent="0.25">
      <c r="B13" s="269"/>
      <c r="C13" s="269"/>
      <c r="D13" s="269"/>
      <c r="E13" s="269"/>
      <c r="F13" s="263"/>
      <c r="G13" s="264"/>
      <c r="H13" s="25" t="s">
        <v>44</v>
      </c>
      <c r="I13" s="4"/>
      <c r="J13" s="272"/>
      <c r="K13" s="272"/>
      <c r="L13" s="272"/>
      <c r="M13" s="272"/>
      <c r="N13" s="272"/>
      <c r="O13" s="272"/>
      <c r="P13" s="272"/>
      <c r="Q13" s="273"/>
      <c r="R13" s="271"/>
      <c r="S13" s="212"/>
      <c r="T13" s="2" t="s">
        <v>44</v>
      </c>
      <c r="V13" s="212"/>
      <c r="W13" s="212"/>
      <c r="X13" s="212"/>
      <c r="Y13" s="212"/>
      <c r="AA13" s="24">
        <f>SUM(F13,R13)</f>
        <v>0</v>
      </c>
    </row>
    <row r="14" spans="2:27" ht="8.25" customHeight="1" thickBot="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V14" s="212"/>
      <c r="W14" s="212"/>
      <c r="X14" s="212"/>
      <c r="Y14" s="212"/>
    </row>
    <row r="15" spans="2:27" ht="15.75" thickBot="1" x14ac:dyDescent="0.3">
      <c r="B15" s="284" t="s">
        <v>16</v>
      </c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6"/>
      <c r="V15" s="212"/>
      <c r="W15" s="212"/>
      <c r="X15" s="212"/>
      <c r="Y15" s="212"/>
    </row>
    <row r="16" spans="2:27" ht="26.25" customHeight="1" thickBot="1" x14ac:dyDescent="0.3">
      <c r="B16" s="10" t="s">
        <v>22</v>
      </c>
      <c r="C16" s="138" t="s">
        <v>17</v>
      </c>
      <c r="D16" s="138" t="s">
        <v>18</v>
      </c>
      <c r="E16" s="138" t="s">
        <v>19</v>
      </c>
      <c r="F16" s="138" t="s">
        <v>20</v>
      </c>
      <c r="G16" s="281" t="s">
        <v>21</v>
      </c>
      <c r="H16" s="281"/>
      <c r="I16" s="281"/>
      <c r="J16" s="149"/>
      <c r="K16" s="282" t="s">
        <v>205</v>
      </c>
      <c r="L16" s="282"/>
      <c r="M16" s="150"/>
      <c r="N16" s="178" t="s">
        <v>32</v>
      </c>
      <c r="O16" s="178"/>
      <c r="P16" s="178"/>
      <c r="Q16" s="178" t="s">
        <v>46</v>
      </c>
      <c r="R16" s="178"/>
      <c r="S16" s="179">
        <v>0</v>
      </c>
      <c r="T16" s="179"/>
      <c r="V16" s="212"/>
      <c r="W16" s="212"/>
      <c r="X16" s="212"/>
      <c r="Y16" s="212"/>
      <c r="AA16" s="24">
        <f>SUM(C17:C24)</f>
        <v>0</v>
      </c>
    </row>
    <row r="17" spans="2:25" ht="16.5" thickBot="1" x14ac:dyDescent="0.3">
      <c r="B17" s="12" t="s">
        <v>23</v>
      </c>
      <c r="C17" s="41"/>
      <c r="D17" s="41"/>
      <c r="E17" s="41"/>
      <c r="F17" s="16">
        <f>SUM(C17:E17,K17)</f>
        <v>0</v>
      </c>
      <c r="G17" s="279">
        <f>F17*4</f>
        <v>0</v>
      </c>
      <c r="H17" s="280"/>
      <c r="I17" s="15" t="s">
        <v>31</v>
      </c>
      <c r="J17" s="3"/>
      <c r="K17" s="193">
        <v>0</v>
      </c>
      <c r="L17" s="193"/>
      <c r="M17" s="147"/>
      <c r="N17" s="283" t="s">
        <v>33</v>
      </c>
      <c r="O17" s="283"/>
      <c r="P17" s="283" t="s">
        <v>34</v>
      </c>
      <c r="Q17" s="283"/>
      <c r="R17" s="287" t="s">
        <v>35</v>
      </c>
      <c r="S17" s="287"/>
      <c r="T17" s="287"/>
      <c r="V17" s="212"/>
      <c r="W17" s="212"/>
      <c r="X17" s="212"/>
      <c r="Y17" s="212"/>
    </row>
    <row r="18" spans="2:25" ht="16.5" thickBot="1" x14ac:dyDescent="0.3">
      <c r="B18" s="12" t="s">
        <v>24</v>
      </c>
      <c r="C18" s="41"/>
      <c r="D18" s="41"/>
      <c r="E18" s="41"/>
      <c r="F18" s="16">
        <f t="shared" ref="F18:F24" si="0">SUM(C18:E18,K18)</f>
        <v>0</v>
      </c>
      <c r="G18" s="233">
        <f t="shared" ref="G18:G24" si="1">F18*4</f>
        <v>0</v>
      </c>
      <c r="H18" s="234"/>
      <c r="I18" s="15" t="s">
        <v>31</v>
      </c>
      <c r="J18" s="2"/>
      <c r="K18" s="193">
        <v>0</v>
      </c>
      <c r="L18" s="193"/>
      <c r="M18" s="148"/>
      <c r="N18" s="220" t="s">
        <v>37</v>
      </c>
      <c r="O18" s="220"/>
      <c r="P18" s="291">
        <f>S16</f>
        <v>0</v>
      </c>
      <c r="Q18" s="291"/>
      <c r="R18" s="288">
        <f>P18*4</f>
        <v>0</v>
      </c>
      <c r="S18" s="288"/>
      <c r="T18" s="151" t="s">
        <v>31</v>
      </c>
      <c r="V18" s="212"/>
      <c r="W18" s="212"/>
      <c r="X18" s="212"/>
      <c r="Y18" s="212"/>
    </row>
    <row r="19" spans="2:25" ht="16.5" thickBot="1" x14ac:dyDescent="0.3">
      <c r="B19" s="13" t="s">
        <v>25</v>
      </c>
      <c r="C19" s="41"/>
      <c r="D19" s="41"/>
      <c r="E19" s="41"/>
      <c r="F19" s="16">
        <f t="shared" si="0"/>
        <v>0</v>
      </c>
      <c r="G19" s="233">
        <f t="shared" si="1"/>
        <v>0</v>
      </c>
      <c r="H19" s="234"/>
      <c r="I19" s="15" t="s">
        <v>31</v>
      </c>
      <c r="J19" s="2"/>
      <c r="K19" s="193">
        <v>0</v>
      </c>
      <c r="L19" s="193"/>
      <c r="M19" s="148"/>
      <c r="N19" s="221" t="s">
        <v>36</v>
      </c>
      <c r="O19" s="221"/>
      <c r="P19" s="237">
        <f>S16</f>
        <v>0</v>
      </c>
      <c r="Q19" s="237"/>
      <c r="R19" s="289">
        <f>P19*2</f>
        <v>0</v>
      </c>
      <c r="S19" s="289"/>
      <c r="T19" s="152" t="s">
        <v>31</v>
      </c>
      <c r="V19" s="212"/>
      <c r="W19" s="212"/>
      <c r="X19" s="212"/>
      <c r="Y19" s="212"/>
    </row>
    <row r="20" spans="2:25" ht="16.5" thickBot="1" x14ac:dyDescent="0.3">
      <c r="B20" s="13" t="s">
        <v>26</v>
      </c>
      <c r="C20" s="41"/>
      <c r="D20" s="41"/>
      <c r="E20" s="41"/>
      <c r="F20" s="16">
        <f t="shared" si="0"/>
        <v>0</v>
      </c>
      <c r="G20" s="233">
        <f t="shared" si="1"/>
        <v>0</v>
      </c>
      <c r="H20" s="234"/>
      <c r="I20" s="15" t="s">
        <v>31</v>
      </c>
      <c r="J20" s="2"/>
      <c r="K20" s="193">
        <v>0</v>
      </c>
      <c r="L20" s="193"/>
      <c r="M20" s="148"/>
      <c r="N20" s="221" t="s">
        <v>38</v>
      </c>
      <c r="O20" s="221"/>
      <c r="P20" s="237">
        <f>S16</f>
        <v>0</v>
      </c>
      <c r="Q20" s="237"/>
      <c r="R20" s="289">
        <f>ROUNDDOWN(P20/2,0)</f>
        <v>0</v>
      </c>
      <c r="S20" s="289"/>
      <c r="T20" s="152" t="s">
        <v>31</v>
      </c>
      <c r="V20" s="212"/>
      <c r="W20" s="212"/>
      <c r="X20" s="212"/>
      <c r="Y20" s="212"/>
    </row>
    <row r="21" spans="2:25" ht="16.5" thickBot="1" x14ac:dyDescent="0.3">
      <c r="B21" s="13" t="s">
        <v>27</v>
      </c>
      <c r="C21" s="41"/>
      <c r="D21" s="41"/>
      <c r="E21" s="41"/>
      <c r="F21" s="16">
        <f t="shared" si="0"/>
        <v>0</v>
      </c>
      <c r="G21" s="233">
        <f t="shared" si="1"/>
        <v>0</v>
      </c>
      <c r="H21" s="234"/>
      <c r="I21" s="15" t="s">
        <v>31</v>
      </c>
      <c r="J21" s="2"/>
      <c r="K21" s="193">
        <v>0</v>
      </c>
      <c r="L21" s="193"/>
      <c r="M21" s="148"/>
      <c r="N21" s="221" t="s">
        <v>39</v>
      </c>
      <c r="O21" s="221"/>
      <c r="P21" s="237">
        <f>S16</f>
        <v>0</v>
      </c>
      <c r="Q21" s="237"/>
      <c r="R21" s="289">
        <f>ROUNDDOWN(P21/4,0)</f>
        <v>0</v>
      </c>
      <c r="S21" s="289"/>
      <c r="T21" s="152" t="s">
        <v>31</v>
      </c>
      <c r="V21" s="212"/>
      <c r="W21" s="212"/>
      <c r="X21" s="212"/>
      <c r="Y21" s="212"/>
    </row>
    <row r="22" spans="2:25" ht="16.5" thickBot="1" x14ac:dyDescent="0.3">
      <c r="B22" s="13" t="s">
        <v>28</v>
      </c>
      <c r="C22" s="41"/>
      <c r="D22" s="41"/>
      <c r="E22" s="41"/>
      <c r="F22" s="16">
        <f t="shared" si="0"/>
        <v>0</v>
      </c>
      <c r="G22" s="233">
        <f t="shared" si="1"/>
        <v>0</v>
      </c>
      <c r="H22" s="234"/>
      <c r="I22" s="15" t="s">
        <v>31</v>
      </c>
      <c r="J22" s="2"/>
      <c r="K22" s="193">
        <v>0</v>
      </c>
      <c r="L22" s="193"/>
      <c r="M22" s="148"/>
      <c r="N22" s="221" t="s">
        <v>40</v>
      </c>
      <c r="O22" s="221"/>
      <c r="P22" s="237">
        <f>S16</f>
        <v>0</v>
      </c>
      <c r="Q22" s="237"/>
      <c r="R22" s="289">
        <f>ROUNDDOWN(P22/8,0)</f>
        <v>0</v>
      </c>
      <c r="S22" s="289"/>
      <c r="T22" s="152" t="s">
        <v>31</v>
      </c>
      <c r="V22" s="212"/>
      <c r="W22" s="212"/>
      <c r="X22" s="212"/>
      <c r="Y22" s="212"/>
    </row>
    <row r="23" spans="2:25" ht="16.5" thickBot="1" x14ac:dyDescent="0.3">
      <c r="B23" s="13" t="s">
        <v>29</v>
      </c>
      <c r="C23" s="41"/>
      <c r="D23" s="41"/>
      <c r="E23" s="41"/>
      <c r="F23" s="16">
        <f t="shared" si="0"/>
        <v>0</v>
      </c>
      <c r="G23" s="233">
        <f t="shared" si="1"/>
        <v>0</v>
      </c>
      <c r="H23" s="234"/>
      <c r="I23" s="15" t="s">
        <v>31</v>
      </c>
      <c r="J23" s="2"/>
      <c r="K23" s="193">
        <v>0</v>
      </c>
      <c r="L23" s="193"/>
      <c r="M23" s="148"/>
      <c r="N23" s="221" t="s">
        <v>41</v>
      </c>
      <c r="O23" s="221"/>
      <c r="P23" s="237">
        <f>S16</f>
        <v>0</v>
      </c>
      <c r="Q23" s="237"/>
      <c r="R23" s="289">
        <f>ROUNDDOWN(P23/16,0)</f>
        <v>0</v>
      </c>
      <c r="S23" s="289"/>
      <c r="T23" s="152" t="s">
        <v>31</v>
      </c>
      <c r="V23" s="212"/>
      <c r="W23" s="212"/>
      <c r="X23" s="212"/>
      <c r="Y23" s="212"/>
    </row>
    <row r="24" spans="2:25" ht="16.5" thickBot="1" x14ac:dyDescent="0.3">
      <c r="B24" s="14" t="s">
        <v>30</v>
      </c>
      <c r="C24" s="41"/>
      <c r="D24" s="41"/>
      <c r="E24" s="41"/>
      <c r="F24" s="16">
        <f t="shared" si="0"/>
        <v>0</v>
      </c>
      <c r="G24" s="233">
        <f t="shared" si="1"/>
        <v>0</v>
      </c>
      <c r="H24" s="234"/>
      <c r="I24" s="15" t="s">
        <v>31</v>
      </c>
      <c r="J24" s="2"/>
      <c r="K24" s="193">
        <v>0</v>
      </c>
      <c r="L24" s="193"/>
      <c r="M24" s="148"/>
      <c r="N24" s="290" t="s">
        <v>42</v>
      </c>
      <c r="O24" s="290"/>
      <c r="P24" s="219">
        <f>S16</f>
        <v>0</v>
      </c>
      <c r="Q24" s="219"/>
      <c r="R24" s="222">
        <f>ROUNDDOWN(P24/32,0)</f>
        <v>0</v>
      </c>
      <c r="S24" s="222"/>
      <c r="T24" s="21" t="s">
        <v>31</v>
      </c>
      <c r="V24" s="212"/>
      <c r="W24" s="212"/>
      <c r="X24" s="212"/>
      <c r="Y24" s="212"/>
    </row>
    <row r="25" spans="2:25" ht="9" customHeight="1" thickTop="1" thickBot="1" x14ac:dyDescent="0.3"/>
    <row r="26" spans="2:25" ht="15.75" thickBot="1" x14ac:dyDescent="0.3">
      <c r="B26" s="27" t="s">
        <v>48</v>
      </c>
      <c r="C26" s="23"/>
      <c r="D26" s="27" t="s">
        <v>49</v>
      </c>
      <c r="E26" s="23"/>
      <c r="F26" s="371" t="s">
        <v>50</v>
      </c>
      <c r="G26" s="372"/>
      <c r="I26" s="375" t="s">
        <v>51</v>
      </c>
      <c r="J26" s="376"/>
      <c r="L26" s="375" t="s">
        <v>52</v>
      </c>
      <c r="M26" s="376"/>
      <c r="O26" s="28" t="s">
        <v>53</v>
      </c>
      <c r="Q26" s="308" t="s">
        <v>104</v>
      </c>
      <c r="R26" s="309"/>
      <c r="S26" s="309"/>
      <c r="T26" s="309"/>
      <c r="U26" s="309"/>
      <c r="V26" s="309"/>
      <c r="W26" s="309"/>
      <c r="X26" s="310"/>
      <c r="Y26" s="57"/>
    </row>
    <row r="27" spans="2:25" ht="15.75" thickBot="1" x14ac:dyDescent="0.3">
      <c r="B27" s="42">
        <v>9</v>
      </c>
      <c r="C27" s="23"/>
      <c r="D27" s="136">
        <f>F24*2</f>
        <v>0</v>
      </c>
      <c r="E27" s="23"/>
      <c r="F27" s="320">
        <f>IF(F17&lt;3,-3,IF(F17&lt;5,-2,IF(F17&lt;9,-1,IF(F17&lt;15,0,ROUNDUP(((F17-14)/2),0)))))</f>
        <v>-3</v>
      </c>
      <c r="G27" s="320"/>
      <c r="I27" s="373">
        <f>SUM(((SUM(ROUNDUP((SUM(F17:F18))/2,0),B34))*R27),V27)</f>
        <v>1</v>
      </c>
      <c r="J27" s="374"/>
      <c r="L27" s="373">
        <f>SUM(((((F18)*2)*R28)),V28)</f>
        <v>0</v>
      </c>
      <c r="M27" s="374"/>
      <c r="O27" s="80">
        <f>F18</f>
        <v>0</v>
      </c>
      <c r="Q27" s="59" t="s">
        <v>102</v>
      </c>
      <c r="R27" s="201">
        <v>1</v>
      </c>
      <c r="S27" s="202"/>
      <c r="T27" s="31"/>
      <c r="U27" s="72" t="s">
        <v>103</v>
      </c>
      <c r="V27" s="71">
        <v>0</v>
      </c>
      <c r="W27" s="379" t="s">
        <v>51</v>
      </c>
      <c r="X27" s="380"/>
    </row>
    <row r="28" spans="2:25" ht="15.75" customHeight="1" thickBot="1" x14ac:dyDescent="0.3">
      <c r="Q28" s="59" t="s">
        <v>102</v>
      </c>
      <c r="R28" s="201">
        <v>1</v>
      </c>
      <c r="S28" s="202"/>
      <c r="U28" s="72" t="s">
        <v>103</v>
      </c>
      <c r="V28" s="71">
        <v>0</v>
      </c>
      <c r="W28" s="379" t="s">
        <v>52</v>
      </c>
      <c r="X28" s="380"/>
    </row>
    <row r="29" spans="2:25" ht="15.75" thickBot="1" x14ac:dyDescent="0.3">
      <c r="B29" s="265" t="s">
        <v>56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8"/>
    </row>
    <row r="30" spans="2:25" ht="15.75" thickBot="1" x14ac:dyDescent="0.3">
      <c r="B30" s="284" t="s">
        <v>58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6"/>
      <c r="N30" s="29"/>
      <c r="O30" s="302" t="s">
        <v>57</v>
      </c>
      <c r="P30" s="303"/>
      <c r="Q30" s="303"/>
      <c r="R30" s="303"/>
      <c r="S30" s="303"/>
      <c r="T30" s="304"/>
      <c r="V30" s="377"/>
      <c r="W30" s="377"/>
    </row>
    <row r="31" spans="2:25" ht="15.75" thickBot="1" x14ac:dyDescent="0.3">
      <c r="B31" s="43">
        <v>0</v>
      </c>
      <c r="C31" s="44">
        <v>0</v>
      </c>
      <c r="D31" s="33"/>
      <c r="E31" s="45">
        <v>0</v>
      </c>
      <c r="F31" s="327">
        <v>0</v>
      </c>
      <c r="G31" s="327"/>
      <c r="H31" s="32"/>
      <c r="I31" s="300">
        <v>0</v>
      </c>
      <c r="J31" s="300"/>
      <c r="K31" s="32"/>
      <c r="L31" s="300">
        <v>0</v>
      </c>
      <c r="M31" s="301"/>
      <c r="N31" s="30"/>
      <c r="O31" s="81">
        <f>ROUNDUP(F20/5,0)</f>
        <v>0</v>
      </c>
      <c r="P31" s="328" t="s">
        <v>54</v>
      </c>
      <c r="Q31" s="328"/>
      <c r="R31" s="82">
        <f>O31*1.5</f>
        <v>0</v>
      </c>
      <c r="S31" s="328" t="s">
        <v>55</v>
      </c>
      <c r="T31" s="329"/>
      <c r="V31" s="378"/>
      <c r="W31" s="378"/>
    </row>
    <row r="32" spans="2:25" ht="7.5" customHeight="1" thickBot="1" x14ac:dyDescent="0.3"/>
    <row r="33" spans="2:27" ht="15.75" thickBot="1" x14ac:dyDescent="0.3">
      <c r="B33" s="34" t="s">
        <v>61</v>
      </c>
      <c r="D33" s="302" t="s">
        <v>59</v>
      </c>
      <c r="E33" s="303"/>
      <c r="F33" s="304"/>
      <c r="I33" s="302" t="s">
        <v>60</v>
      </c>
      <c r="J33" s="303"/>
      <c r="K33" s="303"/>
      <c r="L33" s="303"/>
      <c r="M33" s="304"/>
      <c r="O33" s="308" t="s">
        <v>105</v>
      </c>
      <c r="P33" s="309"/>
      <c r="Q33" s="309"/>
      <c r="R33" s="310"/>
      <c r="T33" s="209" t="s">
        <v>83</v>
      </c>
      <c r="U33" s="210"/>
      <c r="V33" s="210"/>
    </row>
    <row r="34" spans="2:27" ht="15.75" thickBot="1" x14ac:dyDescent="0.3">
      <c r="B34" s="83">
        <f>VLOOKUP(D34,DADOS!H6:I135,2)</f>
        <v>1</v>
      </c>
      <c r="D34" s="200">
        <v>0</v>
      </c>
      <c r="E34" s="201"/>
      <c r="F34" s="202"/>
      <c r="I34" s="305">
        <f>VLOOKUP(B34+1,DADOS!I6:J136,2)-D34</f>
        <v>100</v>
      </c>
      <c r="J34" s="306"/>
      <c r="K34" s="306"/>
      <c r="L34" s="306"/>
      <c r="M34" s="307"/>
      <c r="O34" s="206">
        <f>IF(O33=DADOS!B4,DADOS!C4,IF(O33=DADOS!B5,DADOS!C5,IF(O33=DADOS!B6,DADOS!C6,IF(O33=DADOS!B7,DADOS!C7,0))))</f>
        <v>0</v>
      </c>
      <c r="P34" s="207"/>
      <c r="Q34" s="207"/>
      <c r="R34" s="208"/>
      <c r="T34" s="211">
        <v>0</v>
      </c>
      <c r="U34" s="212"/>
      <c r="V34" s="212"/>
    </row>
    <row r="35" spans="2:27" ht="8.25" customHeight="1" x14ac:dyDescent="0.25"/>
    <row r="36" spans="2:27" ht="15.75" customHeight="1" x14ac:dyDescent="0.25">
      <c r="B36" s="249" t="s">
        <v>98</v>
      </c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</row>
    <row r="37" spans="2:27" ht="3.75" customHeight="1" x14ac:dyDescent="0.25"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</row>
    <row r="38" spans="2:27" ht="26.25" hidden="1" customHeight="1" outlineLevel="1" thickBot="1" x14ac:dyDescent="0.3">
      <c r="B38" s="295" t="s">
        <v>99</v>
      </c>
      <c r="C38" s="296"/>
      <c r="D38" s="70"/>
      <c r="E38" s="297"/>
      <c r="F38" s="297"/>
      <c r="I38" s="298"/>
      <c r="J38" s="298"/>
      <c r="K38" s="298"/>
      <c r="L38" s="299"/>
      <c r="M38" s="299"/>
      <c r="N38" s="299"/>
      <c r="O38" s="69"/>
      <c r="P38" s="61"/>
      <c r="Q38" s="69"/>
      <c r="R38" s="11"/>
      <c r="S38" s="299"/>
      <c r="T38" s="299"/>
    </row>
    <row r="39" spans="2:27" ht="13.5" customHeight="1" collapsed="1" x14ac:dyDescent="0.25"/>
    <row r="40" spans="2:27" ht="15.75" customHeight="1" x14ac:dyDescent="0.25">
      <c r="B40" s="249" t="s">
        <v>100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</row>
    <row r="41" spans="2:27" ht="3.75" customHeight="1" x14ac:dyDescent="0.25"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</row>
    <row r="42" spans="2:27" ht="26.25" hidden="1" customHeight="1" outlineLevel="1" thickBot="1" x14ac:dyDescent="0.3">
      <c r="B42" s="295" t="s">
        <v>101</v>
      </c>
      <c r="C42" s="296"/>
      <c r="D42" s="70"/>
      <c r="E42" s="297"/>
      <c r="F42" s="297"/>
      <c r="I42" s="298"/>
      <c r="J42" s="298"/>
      <c r="K42" s="298"/>
      <c r="L42" s="299"/>
      <c r="M42" s="299"/>
      <c r="N42" s="299"/>
      <c r="O42" s="69"/>
      <c r="P42" s="61"/>
      <c r="Q42" s="69"/>
      <c r="R42" s="11"/>
      <c r="S42" s="299"/>
      <c r="T42" s="299"/>
    </row>
    <row r="43" spans="2:27" ht="12" customHeight="1" collapsed="1" x14ac:dyDescent="0.25"/>
    <row r="44" spans="2:27" ht="15.75" customHeight="1" x14ac:dyDescent="0.25">
      <c r="B44" s="249" t="s">
        <v>88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</row>
    <row r="45" spans="2:27" ht="4.5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</row>
    <row r="46" spans="2:27" ht="26.25" hidden="1" customHeight="1" outlineLevel="1" thickBot="1" x14ac:dyDescent="0.3">
      <c r="B46" s="295" t="s">
        <v>87</v>
      </c>
      <c r="C46" s="296"/>
      <c r="D46" s="58"/>
      <c r="E46" s="295" t="s">
        <v>89</v>
      </c>
      <c r="F46" s="296"/>
      <c r="I46" s="362" t="s">
        <v>90</v>
      </c>
      <c r="J46" s="363"/>
      <c r="K46" s="364"/>
      <c r="L46" s="203" t="s">
        <v>91</v>
      </c>
      <c r="M46" s="204"/>
      <c r="N46" s="205"/>
      <c r="O46" s="155" t="s">
        <v>80</v>
      </c>
      <c r="P46" s="60"/>
      <c r="Q46" s="155" t="s">
        <v>92</v>
      </c>
      <c r="S46" s="203" t="s">
        <v>93</v>
      </c>
      <c r="T46" s="205"/>
    </row>
    <row r="47" spans="2:27" ht="21.75" hidden="1" customHeight="1" outlineLevel="1" thickBot="1" x14ac:dyDescent="0.3">
      <c r="B47" s="183">
        <f>VLOOKUP(E47,DADOS!E4:F36,2)</f>
        <v>1</v>
      </c>
      <c r="C47" s="184"/>
      <c r="E47" s="360">
        <v>0</v>
      </c>
      <c r="F47" s="361"/>
      <c r="I47" s="200"/>
      <c r="J47" s="201"/>
      <c r="K47" s="202"/>
      <c r="L47" s="200"/>
      <c r="M47" s="201"/>
      <c r="N47" s="202"/>
      <c r="O47" s="174">
        <f>SUM(L47,F22,(B47*10))</f>
        <v>10</v>
      </c>
      <c r="P47" s="62"/>
      <c r="Q47" s="63"/>
      <c r="S47" s="200"/>
      <c r="T47" s="202"/>
      <c r="AA47" s="24">
        <f>SUM(Q47,S47)</f>
        <v>0</v>
      </c>
    </row>
    <row r="48" spans="2:27" ht="12.75" customHeight="1" collapsed="1" x14ac:dyDescent="0.25"/>
    <row r="49" spans="2:23" ht="15.75" customHeight="1" x14ac:dyDescent="0.25">
      <c r="B49" s="249" t="s">
        <v>132</v>
      </c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</row>
    <row r="50" spans="2:23" ht="2.25" hidden="1" customHeight="1" outlineLevel="1" thickBot="1" x14ac:dyDescent="0.3">
      <c r="B50" s="251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3"/>
    </row>
    <row r="51" spans="2:23" ht="18" hidden="1" customHeight="1" outlineLevel="1" thickBot="1" x14ac:dyDescent="0.3">
      <c r="B51" s="231" t="s">
        <v>135</v>
      </c>
      <c r="C51" s="232"/>
      <c r="D51" s="185" t="s">
        <v>143</v>
      </c>
      <c r="E51" s="186"/>
      <c r="F51" s="91"/>
      <c r="G51" s="231" t="s">
        <v>134</v>
      </c>
      <c r="H51" s="232"/>
      <c r="I51" s="185" t="s">
        <v>142</v>
      </c>
      <c r="J51" s="185"/>
      <c r="K51" s="185"/>
      <c r="L51" s="186"/>
      <c r="M51" s="91"/>
      <c r="N51" s="187" t="s">
        <v>163</v>
      </c>
      <c r="O51" s="188"/>
      <c r="P51" s="189" t="s">
        <v>136</v>
      </c>
      <c r="Q51" s="189"/>
      <c r="R51" s="189"/>
      <c r="S51" s="189"/>
      <c r="T51" s="190"/>
    </row>
    <row r="52" spans="2:23" ht="12.75" hidden="1" customHeight="1" outlineLevel="1" thickBot="1" x14ac:dyDescent="0.3">
      <c r="B52" s="108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</row>
    <row r="53" spans="2:23" ht="18" hidden="1" customHeight="1" outlineLevel="1" thickBot="1" x14ac:dyDescent="0.3">
      <c r="B53" s="317" t="s">
        <v>183</v>
      </c>
      <c r="C53" s="318"/>
      <c r="D53" s="318"/>
      <c r="E53" s="318"/>
      <c r="F53" s="318"/>
      <c r="G53" s="318"/>
      <c r="H53" s="318"/>
      <c r="I53" s="319"/>
      <c r="K53" s="240" t="s">
        <v>113</v>
      </c>
      <c r="L53" s="241"/>
      <c r="M53" s="241"/>
      <c r="N53" s="241"/>
      <c r="O53" s="242"/>
      <c r="Q53" s="321" t="s">
        <v>51</v>
      </c>
      <c r="R53" s="322"/>
      <c r="T53" s="321" t="s">
        <v>52</v>
      </c>
      <c r="U53" s="322"/>
      <c r="W53" s="127"/>
    </row>
    <row r="54" spans="2:23" ht="25.5" hidden="1" customHeight="1" outlineLevel="1" thickBot="1" x14ac:dyDescent="0.3">
      <c r="B54" s="156" t="s">
        <v>22</v>
      </c>
      <c r="C54" s="157" t="s">
        <v>190</v>
      </c>
      <c r="D54" s="157" t="s">
        <v>191</v>
      </c>
      <c r="E54" s="157" t="s">
        <v>192</v>
      </c>
      <c r="F54" s="213" t="s">
        <v>20</v>
      </c>
      <c r="G54" s="214"/>
      <c r="H54" s="213" t="s">
        <v>21</v>
      </c>
      <c r="I54" s="214"/>
      <c r="J54" s="124"/>
      <c r="K54" s="243">
        <f ca="1">VLOOKUP($F$56,DADOS!$L$5:$M$135,2)</f>
        <v>1</v>
      </c>
      <c r="L54" s="244"/>
      <c r="M54" s="244"/>
      <c r="N54" s="244"/>
      <c r="O54" s="245"/>
      <c r="Q54" s="323">
        <f ca="1">SUM(((SUM(ROUNDUP((SUM(F55:G56))/2,0),B34))*R27),V27)</f>
        <v>7</v>
      </c>
      <c r="R54" s="324"/>
      <c r="T54" s="323">
        <f ca="1">SUM(((((F56)*2)*R28)),V28)</f>
        <v>10</v>
      </c>
      <c r="U54" s="324"/>
      <c r="W54" s="128"/>
    </row>
    <row r="55" spans="2:23" ht="12.75" hidden="1" customHeight="1" outlineLevel="1" thickBot="1" x14ac:dyDescent="0.3">
      <c r="B55" s="158" t="s">
        <v>23</v>
      </c>
      <c r="C55" s="161">
        <f ca="1">OFFSET(DADOS!AB56,MATCH(B53,DADOS!AB57:AB63,0),MATCH(D51,DADOS!AC56:AU56,0))</f>
        <v>3</v>
      </c>
      <c r="D55" s="162">
        <f>IF($I$51=DADOS!$O$21,DADOS!P21,IF($I$51=DADOS!$O$22,DADOS!P22,IF($I$51=DADOS!$O$23,DADOS!P23,IF($I$51=DADOS!$O$24,DADOS!P24,0))))</f>
        <v>3</v>
      </c>
      <c r="E55" s="162">
        <f>IF($P$51=DADOS!O85,DADOS!P85,IF($P$51=DADOS!O86,DADOS!P86,IF($P$51=DADOS!O87,DADOS!P87,0)))</f>
        <v>0</v>
      </c>
      <c r="F55" s="215">
        <f t="shared" ref="F55:F62" ca="1" si="2">SUM(F17,C55:E55)</f>
        <v>6</v>
      </c>
      <c r="G55" s="216"/>
      <c r="H55" s="163">
        <f ca="1">F55*4</f>
        <v>24</v>
      </c>
      <c r="I55" s="164" t="s">
        <v>31</v>
      </c>
      <c r="J55" s="125"/>
      <c r="S55" s="126"/>
    </row>
    <row r="56" spans="2:23" ht="12.75" hidden="1" customHeight="1" outlineLevel="1" thickBot="1" x14ac:dyDescent="0.3">
      <c r="B56" s="159" t="s">
        <v>24</v>
      </c>
      <c r="C56" s="165">
        <f ca="1">OFFSET(DADOS!AB66,MATCH(B53,DADOS!AB67:AB73,0),MATCH(D51,DADOS!AC66:AU66,0))</f>
        <v>3</v>
      </c>
      <c r="D56" s="166">
        <f>IF($I$51=DADOS!$O$21,DADOS!Q21,IF($I$51=DADOS!$O$22,DADOS!Q22,IF($I$51=DADOS!$O$23,DADOS!Q23,IF($I$51=DADOS!$O$24,DADOS!Q24,0))))</f>
        <v>2</v>
      </c>
      <c r="E56" s="166">
        <f>IF($P$51=DADOS!O85,DADOS!Q85,IF($P$51=DADOS!O86,DADOS!Q86,IF($P$51=DADOS!O87,DADOS!Q87,0)))</f>
        <v>0</v>
      </c>
      <c r="F56" s="217">
        <f t="shared" ca="1" si="2"/>
        <v>5</v>
      </c>
      <c r="G56" s="218"/>
      <c r="H56" s="167">
        <f ca="1">F56*4</f>
        <v>20</v>
      </c>
      <c r="I56" s="168" t="s">
        <v>31</v>
      </c>
      <c r="J56" s="123"/>
    </row>
    <row r="57" spans="2:23" ht="12.75" hidden="1" customHeight="1" outlineLevel="1" thickBot="1" x14ac:dyDescent="0.3">
      <c r="B57" s="159" t="s">
        <v>25</v>
      </c>
      <c r="C57" s="165">
        <f ca="1">OFFSET(DADOS!AB76,MATCH(B53,DADOS!AB77:AB83,0),MATCH(D51,DADOS!AC76:AU76,0))</f>
        <v>0</v>
      </c>
      <c r="D57" s="166">
        <f>IF($I$51=DADOS!$O$21,DADOS!R21,IF($I$51=DADOS!$O$22,DADOS!R22,IF($I$51=DADOS!$O$23,DADOS!R23,IF($I$51=DADOS!$O$24,DADOS!R24,0))))</f>
        <v>1</v>
      </c>
      <c r="E57" s="166">
        <f>IF($P$51=DADOS!O85,DADOS!R85,IF($P$51=DADOS!O86,DADOS!R86,IF($P$51=DADOS!O87,DADOS!R87,0)))</f>
        <v>0</v>
      </c>
      <c r="F57" s="217">
        <f t="shared" ca="1" si="2"/>
        <v>1</v>
      </c>
      <c r="G57" s="218"/>
      <c r="H57" s="167">
        <f t="shared" ref="H57:H62" ca="1" si="3">F57*4</f>
        <v>4</v>
      </c>
      <c r="I57" s="168" t="s">
        <v>31</v>
      </c>
      <c r="J57" s="123"/>
      <c r="K57" s="247" t="s">
        <v>50</v>
      </c>
      <c r="L57" s="248"/>
      <c r="N57" s="181" t="s">
        <v>53</v>
      </c>
      <c r="O57" s="182"/>
      <c r="Q57" s="308" t="s">
        <v>97</v>
      </c>
      <c r="R57" s="309"/>
      <c r="S57" s="309"/>
      <c r="T57" s="310"/>
    </row>
    <row r="58" spans="2:23" ht="12.75" hidden="1" customHeight="1" outlineLevel="1" thickBot="1" x14ac:dyDescent="0.3">
      <c r="B58" s="159" t="s">
        <v>26</v>
      </c>
      <c r="C58" s="165">
        <f ca="1">OFFSET(DADOS!AB86,MATCH(B53,DADOS!AB87:AB93,0),MATCH(D51,DADOS!AC86:AU86,0))</f>
        <v>3</v>
      </c>
      <c r="D58" s="166">
        <f>IF($I$51=DADOS!$O$21,DADOS!S21,IF($I$51=DADOS!$O$22,DADOS!S22,IF($I$51=DADOS!$O$23,DADOS!S23,IF($I$51=DADOS!$O$24,DADOS!S24,0))))</f>
        <v>0</v>
      </c>
      <c r="E58" s="166">
        <f>IF($P$51=DADOS!O85,DADOS!S85,IF($P$51=DADOS!O86,DADOS!S86,IF($P$51=DADOS!O87,DADOS!S87,0)))</f>
        <v>0</v>
      </c>
      <c r="F58" s="217">
        <f t="shared" ca="1" si="2"/>
        <v>3</v>
      </c>
      <c r="G58" s="218"/>
      <c r="H58" s="167">
        <f t="shared" ca="1" si="3"/>
        <v>12</v>
      </c>
      <c r="I58" s="168" t="s">
        <v>31</v>
      </c>
      <c r="J58" s="123"/>
      <c r="K58" s="180">
        <f ca="1">IF(F55&lt;3,-3,IF(F55&lt;5,-2,IF(F55&lt;9,-1,IF(F55&lt;15,0,ROUNDUP(((F55-14)/2),0)))))</f>
        <v>-1</v>
      </c>
      <c r="L58" s="180"/>
      <c r="N58" s="183">
        <f ca="1">F56</f>
        <v>5</v>
      </c>
      <c r="O58" s="184"/>
      <c r="Q58" s="325">
        <f>SUM(IF(Q57=DADOS!B4,DADOS!C4,IF(Q57=DADOS!B5,DADOS!C5,IF(Q57=DADOS!B6,DADOS!C6,IF(Q57=DADOS!B7,DADOS!C7,0)))),IF($P$51=DADOS!O87,DADOS!X87,IF($P$51=DADOS!O86,DADOS!X86,IF($P$51=DADOS!O85,DADOS!X85,0))),IF($I$51=DADOS!O21,IF(B34&lt;2,0,B34*1)),IF($I$51=DADOS!O22,IF($B$34&lt;2,0,ROUNDDOWN(B34/2,0))))</f>
        <v>1</v>
      </c>
      <c r="R58" s="325"/>
      <c r="S58" s="325"/>
      <c r="T58" s="325"/>
    </row>
    <row r="59" spans="2:23" ht="12.75" hidden="1" customHeight="1" outlineLevel="1" thickBot="1" x14ac:dyDescent="0.3">
      <c r="B59" s="159" t="s">
        <v>27</v>
      </c>
      <c r="C59" s="165">
        <f ca="1">OFFSET(DADOS!AB96,MATCH(B53,DADOS!AB97:AB103,0),MATCH(D51,DADOS!AC96:AU96,0))</f>
        <v>0</v>
      </c>
      <c r="D59" s="166">
        <f>IF($I$51=DADOS!$O$21,DADOS!T21,IF($I$51=DADOS!$O$22,DADOS!T22,IF($I$51=DADOS!$O$23,DADOS!T23,IF($I$51=DADOS!$O$24,DADOS!T24,0))))</f>
        <v>0</v>
      </c>
      <c r="E59" s="166">
        <f>IF($P$51=DADOS!O85,DADOS!T85,IF($P$51=DADOS!O86,DADOS!T86,IF($P$51=DADOS!O87,DADOS!T87,0)))</f>
        <v>0</v>
      </c>
      <c r="F59" s="217">
        <f t="shared" ca="1" si="2"/>
        <v>0</v>
      </c>
      <c r="G59" s="218"/>
      <c r="H59" s="167">
        <f t="shared" ca="1" si="3"/>
        <v>0</v>
      </c>
      <c r="I59" s="168" t="s">
        <v>31</v>
      </c>
      <c r="J59" s="123"/>
      <c r="Q59" s="326"/>
      <c r="R59" s="326"/>
      <c r="S59" s="326"/>
      <c r="T59" s="326"/>
    </row>
    <row r="60" spans="2:23" ht="12.75" hidden="1" customHeight="1" outlineLevel="1" thickBot="1" x14ac:dyDescent="0.3">
      <c r="B60" s="159" t="s">
        <v>28</v>
      </c>
      <c r="C60" s="165">
        <f ca="1">OFFSET(DADOS!AB106,MATCH(B53,DADOS!AB107:AB113,0),MATCH(D51,DADOS!AC106:AU106,0))</f>
        <v>-2</v>
      </c>
      <c r="D60" s="166">
        <f>IF($I$51=DADOS!$O$21,DADOS!U21,IF($I$51=DADOS!$O$22,DADOS!U22,IF($I$51=DADOS!$O$23,DADOS!U23,IF($I$51=DADOS!$O$24,DADOS!U24,0))))</f>
        <v>0</v>
      </c>
      <c r="E60" s="166">
        <f>IF($P$51=DADOS!O85,DADOS!U85,IF($P$51=DADOS!O86,DADOS!U86,IF($P$51=DADOS!O87,DADOS!U87,0)))</f>
        <v>0</v>
      </c>
      <c r="F60" s="217">
        <f t="shared" ca="1" si="2"/>
        <v>-2</v>
      </c>
      <c r="G60" s="218"/>
      <c r="H60" s="167">
        <f t="shared" ca="1" si="3"/>
        <v>-8</v>
      </c>
      <c r="I60" s="168" t="s">
        <v>31</v>
      </c>
      <c r="J60" s="123"/>
      <c r="K60" s="181" t="s">
        <v>49</v>
      </c>
      <c r="L60" s="182"/>
    </row>
    <row r="61" spans="2:23" ht="12.75" hidden="1" customHeight="1" outlineLevel="1" thickBot="1" x14ac:dyDescent="0.3">
      <c r="B61" s="159" t="s">
        <v>29</v>
      </c>
      <c r="C61" s="165">
        <f ca="1">OFFSET(DADOS!AB116,MATCH(B53,DADOS!AB117:AB123,0),MATCH(D51,DADOS!AC116:AU116,0))</f>
        <v>4</v>
      </c>
      <c r="D61" s="166">
        <f>IF($I$51=DADOS!$O$21,DADOS!V21,IF($I$51=DADOS!$O$22,DADOS!V22,IF($I$51=DADOS!$O$23,DADOS!V23,IF($I$51=DADOS!$O$24,DADOS!V24,0))))</f>
        <v>0</v>
      </c>
      <c r="E61" s="166">
        <f>IF($P$51=DADOS!O85,DADOS!V85,IF($P$51=DADOS!O86,DADOS!V86,IF($P$51=DADOS!O87,DADOS!V87,0)))</f>
        <v>0</v>
      </c>
      <c r="F61" s="217">
        <f t="shared" ca="1" si="2"/>
        <v>4</v>
      </c>
      <c r="G61" s="218"/>
      <c r="H61" s="167">
        <f t="shared" ca="1" si="3"/>
        <v>16</v>
      </c>
      <c r="I61" s="168" t="s">
        <v>31</v>
      </c>
      <c r="J61" s="123"/>
      <c r="K61" s="183">
        <f ca="1">F62*2</f>
        <v>0</v>
      </c>
      <c r="L61" s="184"/>
      <c r="P61" s="254" t="s">
        <v>57</v>
      </c>
      <c r="Q61" s="255"/>
      <c r="R61" s="255"/>
      <c r="S61" s="255"/>
      <c r="T61" s="255"/>
      <c r="U61" s="255"/>
      <c r="V61" s="256"/>
    </row>
    <row r="62" spans="2:23" ht="12.75" hidden="1" customHeight="1" outlineLevel="1" thickBot="1" x14ac:dyDescent="0.3">
      <c r="B62" s="160" t="s">
        <v>30</v>
      </c>
      <c r="C62" s="169">
        <f ca="1">OFFSET(DADOS!AB126,MATCH(B53,DADOS!AB127:AB133,0),MATCH(D51,DADOS!AC126:AU126,0))</f>
        <v>0</v>
      </c>
      <c r="D62" s="170">
        <f>IF($I$51=DADOS!$O$21,DADOS!W21,IF($I$51=DADOS!$O$22,DADOS!W22,IF($I$51=DADOS!$O$23,DADOS!W23,IF($I$51=DADOS!$O$24,DADOS!W24,0))))</f>
        <v>0</v>
      </c>
      <c r="E62" s="170">
        <f>IF($P$51=DADOS!O85,DADOS!W85,IF($P$51=DADOS!O86,DADOS!W86,IF($P$51=DADOS!O87,DADOS!W87,0)))</f>
        <v>0</v>
      </c>
      <c r="F62" s="238">
        <f t="shared" ca="1" si="2"/>
        <v>0</v>
      </c>
      <c r="G62" s="239"/>
      <c r="H62" s="171">
        <f t="shared" ca="1" si="3"/>
        <v>0</v>
      </c>
      <c r="I62" s="172" t="s">
        <v>31</v>
      </c>
      <c r="J62" s="123"/>
      <c r="P62" s="81">
        <f ca="1">ROUNDUP(F58/5,0)</f>
        <v>1</v>
      </c>
      <c r="Q62" s="246" t="s">
        <v>54</v>
      </c>
      <c r="R62" s="246"/>
      <c r="S62" s="311">
        <f ca="1">P62*1.5</f>
        <v>1.5</v>
      </c>
      <c r="T62" s="311"/>
      <c r="U62" s="311"/>
      <c r="V62" s="173" t="s">
        <v>55</v>
      </c>
      <c r="W62" s="110"/>
    </row>
    <row r="63" spans="2:23" ht="12.75" hidden="1" customHeight="1" outlineLevel="1" x14ac:dyDescent="0.25"/>
    <row r="64" spans="2:23" ht="12.75" customHeight="1" collapsed="1" thickBot="1" x14ac:dyDescent="0.3"/>
    <row r="65" spans="2:27" ht="15.75" thickBot="1" x14ac:dyDescent="0.3">
      <c r="B65" s="194" t="s">
        <v>62</v>
      </c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6"/>
      <c r="AA65" s="24">
        <f>SUM(E67:E76,L67:M76,S67:T76)</f>
        <v>0</v>
      </c>
    </row>
    <row r="66" spans="2:27" x14ac:dyDescent="0.25">
      <c r="B66" s="197" t="s">
        <v>63</v>
      </c>
      <c r="C66" s="198"/>
      <c r="D66" s="198"/>
      <c r="E66" s="175" t="s">
        <v>46</v>
      </c>
      <c r="F66" s="197" t="s">
        <v>63</v>
      </c>
      <c r="G66" s="198"/>
      <c r="H66" s="198"/>
      <c r="I66" s="198"/>
      <c r="J66" s="198"/>
      <c r="K66" s="198"/>
      <c r="L66" s="198" t="s">
        <v>46</v>
      </c>
      <c r="M66" s="199"/>
      <c r="N66" s="197" t="s">
        <v>63</v>
      </c>
      <c r="O66" s="198"/>
      <c r="P66" s="198"/>
      <c r="Q66" s="198"/>
      <c r="R66" s="198"/>
      <c r="S66" s="198" t="s">
        <v>46</v>
      </c>
      <c r="T66" s="199"/>
    </row>
    <row r="67" spans="2:27" x14ac:dyDescent="0.25">
      <c r="B67" s="235"/>
      <c r="C67" s="236"/>
      <c r="D67" s="236"/>
      <c r="E67" s="46"/>
      <c r="F67" s="292"/>
      <c r="G67" s="293"/>
      <c r="H67" s="293"/>
      <c r="I67" s="293"/>
      <c r="J67" s="293"/>
      <c r="K67" s="293"/>
      <c r="L67" s="293"/>
      <c r="M67" s="294"/>
      <c r="N67" s="292"/>
      <c r="O67" s="293"/>
      <c r="P67" s="293"/>
      <c r="Q67" s="293"/>
      <c r="R67" s="293"/>
      <c r="S67" s="293"/>
      <c r="T67" s="294"/>
    </row>
    <row r="68" spans="2:27" x14ac:dyDescent="0.25">
      <c r="B68" s="235"/>
      <c r="C68" s="236"/>
      <c r="D68" s="236"/>
      <c r="E68" s="46"/>
      <c r="F68" s="292"/>
      <c r="G68" s="293"/>
      <c r="H68" s="293"/>
      <c r="I68" s="293"/>
      <c r="J68" s="293"/>
      <c r="K68" s="293"/>
      <c r="L68" s="293"/>
      <c r="M68" s="294"/>
      <c r="N68" s="292"/>
      <c r="O68" s="293"/>
      <c r="P68" s="293"/>
      <c r="Q68" s="293"/>
      <c r="R68" s="293"/>
      <c r="S68" s="293"/>
      <c r="T68" s="294"/>
    </row>
    <row r="69" spans="2:27" x14ac:dyDescent="0.25">
      <c r="B69" s="235"/>
      <c r="C69" s="236"/>
      <c r="D69" s="236"/>
      <c r="E69" s="46"/>
      <c r="F69" s="292"/>
      <c r="G69" s="293"/>
      <c r="H69" s="293"/>
      <c r="I69" s="293"/>
      <c r="J69" s="293"/>
      <c r="K69" s="293"/>
      <c r="L69" s="293"/>
      <c r="M69" s="294"/>
      <c r="N69" s="292"/>
      <c r="O69" s="293"/>
      <c r="P69" s="293"/>
      <c r="Q69" s="293"/>
      <c r="R69" s="293"/>
      <c r="S69" s="293"/>
      <c r="T69" s="294"/>
    </row>
    <row r="70" spans="2:27" x14ac:dyDescent="0.25">
      <c r="B70" s="235"/>
      <c r="C70" s="236"/>
      <c r="D70" s="236"/>
      <c r="E70" s="46"/>
      <c r="F70" s="292"/>
      <c r="G70" s="293"/>
      <c r="H70" s="293"/>
      <c r="I70" s="293"/>
      <c r="J70" s="293"/>
      <c r="K70" s="293"/>
      <c r="L70" s="293"/>
      <c r="M70" s="294"/>
      <c r="N70" s="292"/>
      <c r="O70" s="293"/>
      <c r="P70" s="293"/>
      <c r="Q70" s="293"/>
      <c r="R70" s="293"/>
      <c r="S70" s="293"/>
      <c r="T70" s="294"/>
    </row>
    <row r="71" spans="2:27" x14ac:dyDescent="0.25">
      <c r="B71" s="235"/>
      <c r="C71" s="236"/>
      <c r="D71" s="236"/>
      <c r="E71" s="46"/>
      <c r="F71" s="292"/>
      <c r="G71" s="293"/>
      <c r="H71" s="293"/>
      <c r="I71" s="293"/>
      <c r="J71" s="293"/>
      <c r="K71" s="293"/>
      <c r="L71" s="293"/>
      <c r="M71" s="294"/>
      <c r="N71" s="292"/>
      <c r="O71" s="293"/>
      <c r="P71" s="293"/>
      <c r="Q71" s="293"/>
      <c r="R71" s="293"/>
      <c r="S71" s="293"/>
      <c r="T71" s="294"/>
    </row>
    <row r="72" spans="2:27" x14ac:dyDescent="0.25">
      <c r="B72" s="235"/>
      <c r="C72" s="236"/>
      <c r="D72" s="236"/>
      <c r="E72" s="46"/>
      <c r="F72" s="292"/>
      <c r="G72" s="293"/>
      <c r="H72" s="293"/>
      <c r="I72" s="293"/>
      <c r="J72" s="293"/>
      <c r="K72" s="293"/>
      <c r="L72" s="293"/>
      <c r="M72" s="294"/>
      <c r="N72" s="292"/>
      <c r="O72" s="293"/>
      <c r="P72" s="293"/>
      <c r="Q72" s="293"/>
      <c r="R72" s="293"/>
      <c r="S72" s="293"/>
      <c r="T72" s="294"/>
    </row>
    <row r="73" spans="2:27" x14ac:dyDescent="0.25">
      <c r="B73" s="235"/>
      <c r="C73" s="236"/>
      <c r="D73" s="236"/>
      <c r="E73" s="46"/>
      <c r="F73" s="292"/>
      <c r="G73" s="293"/>
      <c r="H73" s="293"/>
      <c r="I73" s="293"/>
      <c r="J73" s="293"/>
      <c r="K73" s="293"/>
      <c r="L73" s="293"/>
      <c r="M73" s="294"/>
      <c r="N73" s="292"/>
      <c r="O73" s="293"/>
      <c r="P73" s="293"/>
      <c r="Q73" s="293"/>
      <c r="R73" s="293"/>
      <c r="S73" s="293"/>
      <c r="T73" s="294"/>
    </row>
    <row r="74" spans="2:27" x14ac:dyDescent="0.25">
      <c r="B74" s="235"/>
      <c r="C74" s="236"/>
      <c r="D74" s="236"/>
      <c r="E74" s="46"/>
      <c r="F74" s="292"/>
      <c r="G74" s="293"/>
      <c r="H74" s="293"/>
      <c r="I74" s="293"/>
      <c r="J74" s="293"/>
      <c r="K74" s="293"/>
      <c r="L74" s="293"/>
      <c r="M74" s="294"/>
      <c r="N74" s="292"/>
      <c r="O74" s="293"/>
      <c r="P74" s="293"/>
      <c r="Q74" s="293"/>
      <c r="R74" s="293"/>
      <c r="S74" s="293"/>
      <c r="T74" s="294"/>
    </row>
    <row r="75" spans="2:27" x14ac:dyDescent="0.25">
      <c r="B75" s="235"/>
      <c r="C75" s="236"/>
      <c r="D75" s="236"/>
      <c r="E75" s="46"/>
      <c r="F75" s="292"/>
      <c r="G75" s="293"/>
      <c r="H75" s="293"/>
      <c r="I75" s="293"/>
      <c r="J75" s="293"/>
      <c r="K75" s="293"/>
      <c r="L75" s="293"/>
      <c r="M75" s="294"/>
      <c r="N75" s="292"/>
      <c r="O75" s="293"/>
      <c r="P75" s="293"/>
      <c r="Q75" s="293"/>
      <c r="R75" s="293"/>
      <c r="S75" s="293"/>
      <c r="T75" s="294"/>
    </row>
    <row r="76" spans="2:27" ht="15.75" thickBot="1" x14ac:dyDescent="0.3">
      <c r="B76" s="312"/>
      <c r="C76" s="313"/>
      <c r="D76" s="313"/>
      <c r="E76" s="47"/>
      <c r="F76" s="314"/>
      <c r="G76" s="315"/>
      <c r="H76" s="315"/>
      <c r="I76" s="315"/>
      <c r="J76" s="315"/>
      <c r="K76" s="315"/>
      <c r="L76" s="315"/>
      <c r="M76" s="316"/>
      <c r="N76" s="314"/>
      <c r="O76" s="315"/>
      <c r="P76" s="315"/>
      <c r="Q76" s="315"/>
      <c r="R76" s="315"/>
      <c r="S76" s="315"/>
      <c r="T76" s="316"/>
    </row>
    <row r="77" spans="2:27" ht="6.75" customHeight="1" thickBot="1" x14ac:dyDescent="0.3"/>
    <row r="78" spans="2:27" ht="15.75" thickBot="1" x14ac:dyDescent="0.3">
      <c r="B78" s="225" t="s">
        <v>64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7"/>
      <c r="V78" s="265" t="s">
        <v>78</v>
      </c>
      <c r="W78" s="268"/>
      <c r="AA78" s="24">
        <f>IF(V139&gt;0,0,SUM(L80:N169,W80:W82)-W139)</f>
        <v>0</v>
      </c>
    </row>
    <row r="79" spans="2:27" ht="15.75" thickBot="1" x14ac:dyDescent="0.3">
      <c r="B79" s="229" t="s">
        <v>64</v>
      </c>
      <c r="C79" s="229"/>
      <c r="D79" s="229"/>
      <c r="E79" s="332"/>
      <c r="F79" s="331" t="s">
        <v>65</v>
      </c>
      <c r="G79" s="229"/>
      <c r="H79" s="229"/>
      <c r="I79" s="332"/>
      <c r="J79" s="335" t="s">
        <v>22</v>
      </c>
      <c r="K79" s="336"/>
      <c r="L79" s="331" t="s">
        <v>66</v>
      </c>
      <c r="M79" s="229"/>
      <c r="N79" s="332"/>
      <c r="O79" s="331" t="s">
        <v>67</v>
      </c>
      <c r="P79" s="229"/>
      <c r="Q79" s="228" t="s">
        <v>80</v>
      </c>
      <c r="R79" s="229"/>
      <c r="S79" s="229"/>
      <c r="T79" s="230"/>
      <c r="V79" s="37" t="s">
        <v>79</v>
      </c>
      <c r="W79" s="38" t="s">
        <v>46</v>
      </c>
    </row>
    <row r="80" spans="2:27" x14ac:dyDescent="0.25">
      <c r="B80" s="333"/>
      <c r="C80" s="333"/>
      <c r="D80" s="333"/>
      <c r="E80" s="334"/>
      <c r="F80" s="223"/>
      <c r="G80" s="224"/>
      <c r="H80" s="224"/>
      <c r="I80" s="330"/>
      <c r="J80" s="223"/>
      <c r="K80" s="330"/>
      <c r="L80" s="223"/>
      <c r="M80" s="224"/>
      <c r="N80" s="330"/>
      <c r="O80" s="223"/>
      <c r="P80" s="224"/>
      <c r="Q80" s="337">
        <f>SUM(F80,O80,L80,IF($J$79=DADOS!$B$42,IF(J80=DADOS!$B$46,$F$17,IF(J80=DADOS!$B$47,$F$18,IF(J80=DADOS!$B$48,$F$19,IF(J80=DADOS!$B$49,$F$20,IF(J80=DADOS!$B$50,$F$21,IF(J80=DADOS!$B$51,$F$22,IF(J80=DADOS!$B$52,$F$23,IF(J80=DADOS!$B$53,$F$24,0)))))))),IF(J80=DADOS!$B$46,$F$55,IF(J80=DADOS!$B$47,$F$56,IF(J80=DADOS!$B$48,$F$57,IF(J80=DADOS!$B$49,$F$58,IF(J80=DADOS!$B$50,$F$59,IF(J80=DADOS!$B$51,$F$60,IF(J80=DADOS!$B$52,$F$61,IF(J80=DADOS!$B$53,$F$62,0))))))))))</f>
        <v>0</v>
      </c>
      <c r="R80" s="338"/>
      <c r="S80" s="338"/>
      <c r="T80" s="143" t="s">
        <v>31</v>
      </c>
      <c r="V80" s="48"/>
      <c r="W80" s="49"/>
    </row>
    <row r="81" spans="2:23" x14ac:dyDescent="0.25">
      <c r="B81" s="333"/>
      <c r="C81" s="333"/>
      <c r="D81" s="333"/>
      <c r="E81" s="334"/>
      <c r="F81" s="223"/>
      <c r="G81" s="224"/>
      <c r="H81" s="224"/>
      <c r="I81" s="330"/>
      <c r="J81" s="223"/>
      <c r="K81" s="330"/>
      <c r="L81" s="223"/>
      <c r="M81" s="224"/>
      <c r="N81" s="330"/>
      <c r="O81" s="223"/>
      <c r="P81" s="224"/>
      <c r="Q81" s="337">
        <f>SUM(F81,O81,L81,IF($J$79=DADOS!$B$42,IF(J81=DADOS!$B$46,$F$17,IF(J81=DADOS!$B$47,$F$18,IF(J81=DADOS!$B$48,$F$19,IF(J81=DADOS!$B$49,$F$20,IF(J81=DADOS!$B$50,$F$21,IF(J81=DADOS!$B$51,$F$22,IF(J81=DADOS!$B$52,$F$23,IF(J81=DADOS!$B$53,$F$24,0)))))))),IF(J81=DADOS!$B$46,$F$55,IF(J81=DADOS!$B$47,$F$56,IF(J81=DADOS!$B$48,$F$57,IF(J81=DADOS!$B$49,$F$58,IF(J81=DADOS!$B$50,$F$59,IF(J81=DADOS!$B$51,$F$60,IF(J81=DADOS!$B$52,$F$61,IF(J81=DADOS!$B$53,$F$62,0))))))))))</f>
        <v>0</v>
      </c>
      <c r="R81" s="338"/>
      <c r="S81" s="338"/>
      <c r="T81" s="143" t="s">
        <v>31</v>
      </c>
      <c r="V81" s="50"/>
      <c r="W81" s="51"/>
    </row>
    <row r="82" spans="2:23" x14ac:dyDescent="0.25">
      <c r="B82" s="333"/>
      <c r="C82" s="333"/>
      <c r="D82" s="333"/>
      <c r="E82" s="334"/>
      <c r="F82" s="223"/>
      <c r="G82" s="224"/>
      <c r="H82" s="224"/>
      <c r="I82" s="330"/>
      <c r="J82" s="223"/>
      <c r="K82" s="330"/>
      <c r="L82" s="223"/>
      <c r="M82" s="224"/>
      <c r="N82" s="330"/>
      <c r="O82" s="223"/>
      <c r="P82" s="224"/>
      <c r="Q82" s="337">
        <f>SUM(F82,O82,L82,IF($J$79=DADOS!$B$42,IF(J82=DADOS!$B$46,$F$17,IF(J82=DADOS!$B$47,$F$18,IF(J82=DADOS!$B$48,$F$19,IF(J82=DADOS!$B$49,$F$20,IF(J82=DADOS!$B$50,$F$21,IF(J82=DADOS!$B$51,$F$22,IF(J82=DADOS!$B$52,$F$23,IF(J82=DADOS!$B$53,$F$24,0)))))))),IF(J82=DADOS!$B$46,$F$55,IF(J82=DADOS!$B$47,$F$56,IF(J82=DADOS!$B$48,$F$57,IF(J82=DADOS!$B$49,$F$58,IF(J82=DADOS!$B$50,$F$59,IF(J82=DADOS!$B$51,$F$60,IF(J82=DADOS!$B$52,$F$61,IF(J82=DADOS!$B$53,$F$62,0))))))))))</f>
        <v>0</v>
      </c>
      <c r="R82" s="338"/>
      <c r="S82" s="338"/>
      <c r="T82" s="143" t="s">
        <v>31</v>
      </c>
      <c r="V82" s="73"/>
      <c r="W82" s="74"/>
    </row>
    <row r="83" spans="2:23" x14ac:dyDescent="0.25">
      <c r="B83" s="333"/>
      <c r="C83" s="333"/>
      <c r="D83" s="333"/>
      <c r="E83" s="334"/>
      <c r="F83" s="223"/>
      <c r="G83" s="224"/>
      <c r="H83" s="224"/>
      <c r="I83" s="330"/>
      <c r="J83" s="223"/>
      <c r="K83" s="330"/>
      <c r="L83" s="223"/>
      <c r="M83" s="224"/>
      <c r="N83" s="330"/>
      <c r="O83" s="223"/>
      <c r="P83" s="224"/>
      <c r="Q83" s="337">
        <f>SUM(F83,O83,L83,IF($J$79=DADOS!$B$42,IF(J83=DADOS!$B$46,$F$17,IF(J83=DADOS!$B$47,$F$18,IF(J83=DADOS!$B$48,$F$19,IF(J83=DADOS!$B$49,$F$20,IF(J83=DADOS!$B$50,$F$21,IF(J83=DADOS!$B$51,$F$22,IF(J83=DADOS!$B$52,$F$23,IF(J83=DADOS!$B$53,$F$24,0)))))))),IF(J83=DADOS!$B$46,$F$55,IF(J83=DADOS!$B$47,$F$56,IF(J83=DADOS!$B$48,$F$57,IF(J83=DADOS!$B$49,$F$58,IF(J83=DADOS!$B$50,$F$59,IF(J83=DADOS!$B$51,$F$60,IF(J83=DADOS!$B$52,$F$61,IF(J83=DADOS!$B$53,$F$62,0))))))))))</f>
        <v>0</v>
      </c>
      <c r="R83" s="338"/>
      <c r="S83" s="338"/>
      <c r="T83" s="143" t="s">
        <v>31</v>
      </c>
      <c r="V83" s="75"/>
      <c r="W83" s="75"/>
    </row>
    <row r="84" spans="2:23" ht="15" customHeight="1" outlineLevel="1" thickBot="1" x14ac:dyDescent="0.3">
      <c r="B84" s="333"/>
      <c r="C84" s="333"/>
      <c r="D84" s="333"/>
      <c r="E84" s="334"/>
      <c r="F84" s="223"/>
      <c r="G84" s="224"/>
      <c r="H84" s="224"/>
      <c r="I84" s="330"/>
      <c r="J84" s="223"/>
      <c r="K84" s="330"/>
      <c r="L84" s="223"/>
      <c r="M84" s="224"/>
      <c r="N84" s="330"/>
      <c r="O84" s="223"/>
      <c r="P84" s="224"/>
      <c r="Q84" s="337">
        <f>SUM(F84,O84,L84,IF($J$79=DADOS!$B$42,IF(J84=DADOS!$B$46,$F$17,IF(J84=DADOS!$B$47,$F$18,IF(J84=DADOS!$B$48,$F$19,IF(J84=DADOS!$B$49,$F$20,IF(J84=DADOS!$B$50,$F$21,IF(J84=DADOS!$B$51,$F$22,IF(J84=DADOS!$B$52,$F$23,IF(J84=DADOS!$B$53,$F$24,0)))))))),IF(J84=DADOS!$B$46,$F$55,IF(J84=DADOS!$B$47,$F$56,IF(J84=DADOS!$B$48,$F$57,IF(J84=DADOS!$B$49,$F$58,IF(J84=DADOS!$B$50,$F$59,IF(J84=DADOS!$B$51,$F$60,IF(J84=DADOS!$B$52,$F$61,IF(J84=DADOS!$B$53,$F$62,0))))))))))</f>
        <v>0</v>
      </c>
      <c r="R84" s="338"/>
      <c r="S84" s="338"/>
      <c r="T84" s="143" t="s">
        <v>31</v>
      </c>
    </row>
    <row r="85" spans="2:23" ht="15" customHeight="1" outlineLevel="1" thickBot="1" x14ac:dyDescent="0.3">
      <c r="B85" s="333"/>
      <c r="C85" s="333"/>
      <c r="D85" s="333"/>
      <c r="E85" s="334"/>
      <c r="F85" s="223"/>
      <c r="G85" s="224"/>
      <c r="H85" s="224"/>
      <c r="I85" s="330"/>
      <c r="J85" s="223"/>
      <c r="K85" s="330"/>
      <c r="L85" s="223"/>
      <c r="M85" s="224"/>
      <c r="N85" s="330"/>
      <c r="O85" s="223"/>
      <c r="P85" s="224"/>
      <c r="Q85" s="337">
        <f>SUM(F85,O85,L85,IF($J$79=DADOS!$B$42,IF(J85=DADOS!$B$46,$F$17,IF(J85=DADOS!$B$47,$F$18,IF(J85=DADOS!$B$48,$F$19,IF(J85=DADOS!$B$49,$F$20,IF(J85=DADOS!$B$50,$F$21,IF(J85=DADOS!$B$51,$F$22,IF(J85=DADOS!$B$52,$F$23,IF(J85=DADOS!$B$53,$F$24,0)))))))),IF(J85=DADOS!$B$46,$F$55,IF(J85=DADOS!$B$47,$F$56,IF(J85=DADOS!$B$48,$F$57,IF(J85=DADOS!$B$49,$F$58,IF(J85=DADOS!$B$50,$F$59,IF(J85=DADOS!$B$51,$F$60,IF(J85=DADOS!$B$52,$F$61,IF(J85=DADOS!$B$53,$F$62,0))))))))))</f>
        <v>0</v>
      </c>
      <c r="R85" s="338"/>
      <c r="S85" s="338"/>
      <c r="T85" s="143" t="s">
        <v>31</v>
      </c>
      <c r="V85" s="265" t="s">
        <v>106</v>
      </c>
      <c r="W85" s="268"/>
    </row>
    <row r="86" spans="2:23" ht="15" customHeight="1" outlineLevel="1" thickBot="1" x14ac:dyDescent="0.3">
      <c r="B86" s="333"/>
      <c r="C86" s="333"/>
      <c r="D86" s="333"/>
      <c r="E86" s="334"/>
      <c r="F86" s="223"/>
      <c r="G86" s="224"/>
      <c r="H86" s="224"/>
      <c r="I86" s="330"/>
      <c r="J86" s="223"/>
      <c r="K86" s="330"/>
      <c r="L86" s="223"/>
      <c r="M86" s="224"/>
      <c r="N86" s="330"/>
      <c r="O86" s="223"/>
      <c r="P86" s="224"/>
      <c r="Q86" s="337">
        <f>SUM(F86,O86,L86,IF($J$79=DADOS!$B$42,IF(J86=DADOS!$B$46,$F$17,IF(J86=DADOS!$B$47,$F$18,IF(J86=DADOS!$B$48,$F$19,IF(J86=DADOS!$B$49,$F$20,IF(J86=DADOS!$B$50,$F$21,IF(J86=DADOS!$B$51,$F$22,IF(J86=DADOS!$B$52,$F$23,IF(J86=DADOS!$B$53,$F$24,0)))))))),IF(J86=DADOS!$B$46,$F$55,IF(J86=DADOS!$B$47,$F$56,IF(J86=DADOS!$B$48,$F$57,IF(J86=DADOS!$B$49,$F$58,IF(J86=DADOS!$B$50,$F$59,IF(J86=DADOS!$B$51,$F$60,IF(J86=DADOS!$B$52,$F$61,IF(J86=DADOS!$B$53,$F$62,0))))))))))</f>
        <v>0</v>
      </c>
      <c r="R86" s="338"/>
      <c r="S86" s="338"/>
      <c r="T86" s="143" t="s">
        <v>31</v>
      </c>
      <c r="V86" s="76" t="s">
        <v>108</v>
      </c>
      <c r="W86" s="77" t="s">
        <v>107</v>
      </c>
    </row>
    <row r="87" spans="2:23" ht="15" customHeight="1" outlineLevel="1" x14ac:dyDescent="0.25">
      <c r="B87" s="333"/>
      <c r="C87" s="333"/>
      <c r="D87" s="333"/>
      <c r="E87" s="334"/>
      <c r="F87" s="223"/>
      <c r="G87" s="224"/>
      <c r="H87" s="224"/>
      <c r="I87" s="330"/>
      <c r="J87" s="223"/>
      <c r="K87" s="330"/>
      <c r="L87" s="223"/>
      <c r="M87" s="224"/>
      <c r="N87" s="330"/>
      <c r="O87" s="223"/>
      <c r="P87" s="224"/>
      <c r="Q87" s="337">
        <f>SUM(F87,O87,L87,IF($J$79=DADOS!$B$42,IF(J87=DADOS!$B$46,$F$17,IF(J87=DADOS!$B$47,$F$18,IF(J87=DADOS!$B$48,$F$19,IF(J87=DADOS!$B$49,$F$20,IF(J87=DADOS!$B$50,$F$21,IF(J87=DADOS!$B$51,$F$22,IF(J87=DADOS!$B$52,$F$23,IF(J87=DADOS!$B$53,$F$24,0)))))))),IF(J87=DADOS!$B$46,$F$55,IF(J87=DADOS!$B$47,$F$56,IF(J87=DADOS!$B$48,$F$57,IF(J87=DADOS!$B$49,$F$58,IF(J87=DADOS!$B$50,$F$59,IF(J87=DADOS!$B$51,$F$60,IF(J87=DADOS!$B$52,$F$61,IF(J87=DADOS!$B$53,$F$62,0))))))))))</f>
        <v>0</v>
      </c>
      <c r="R87" s="338"/>
      <c r="S87" s="338"/>
      <c r="T87" s="143" t="s">
        <v>31</v>
      </c>
      <c r="V87" s="78">
        <f>V139</f>
        <v>0</v>
      </c>
      <c r="W87" s="135">
        <f>W139</f>
        <v>0</v>
      </c>
    </row>
    <row r="88" spans="2:23" ht="15" customHeight="1" outlineLevel="1" x14ac:dyDescent="0.25">
      <c r="B88" s="333"/>
      <c r="C88" s="333"/>
      <c r="D88" s="333"/>
      <c r="E88" s="334"/>
      <c r="F88" s="223"/>
      <c r="G88" s="224"/>
      <c r="H88" s="224"/>
      <c r="I88" s="330"/>
      <c r="J88" s="223"/>
      <c r="K88" s="330"/>
      <c r="L88" s="223"/>
      <c r="M88" s="224"/>
      <c r="N88" s="330"/>
      <c r="O88" s="223"/>
      <c r="P88" s="224"/>
      <c r="Q88" s="337">
        <f>SUM(F88,O88,L88,IF($J$79=DADOS!$B$42,IF(J88=DADOS!$B$46,$F$17,IF(J88=DADOS!$B$47,$F$18,IF(J88=DADOS!$B$48,$F$19,IF(J88=DADOS!$B$49,$F$20,IF(J88=DADOS!$B$50,$F$21,IF(J88=DADOS!$B$51,$F$22,IF(J88=DADOS!$B$52,$F$23,IF(J88=DADOS!$B$53,$F$24,0)))))))),IF(J88=DADOS!$B$46,$F$55,IF(J88=DADOS!$B$47,$F$56,IF(J88=DADOS!$B$48,$F$57,IF(J88=DADOS!$B$49,$F$58,IF(J88=DADOS!$B$50,$F$59,IF(J88=DADOS!$B$51,$F$60,IF(J88=DADOS!$B$52,$F$61,IF(J88=DADOS!$B$53,$F$62,0))))))))))</f>
        <v>0</v>
      </c>
      <c r="R88" s="338"/>
      <c r="S88" s="338"/>
      <c r="T88" s="143" t="s">
        <v>31</v>
      </c>
    </row>
    <row r="89" spans="2:23" ht="15" customHeight="1" outlineLevel="1" x14ac:dyDescent="0.25">
      <c r="B89" s="333"/>
      <c r="C89" s="333"/>
      <c r="D89" s="333"/>
      <c r="E89" s="334"/>
      <c r="F89" s="223"/>
      <c r="G89" s="224"/>
      <c r="H89" s="224"/>
      <c r="I89" s="330"/>
      <c r="J89" s="223"/>
      <c r="K89" s="330"/>
      <c r="L89" s="223"/>
      <c r="M89" s="224"/>
      <c r="N89" s="330"/>
      <c r="O89" s="223"/>
      <c r="P89" s="224"/>
      <c r="Q89" s="337">
        <f>SUM(F89,O89,L89,IF($J$79=DADOS!$B$42,IF(J89=DADOS!$B$46,$F$17,IF(J89=DADOS!$B$47,$F$18,IF(J89=DADOS!$B$48,$F$19,IF(J89=DADOS!$B$49,$F$20,IF(J89=DADOS!$B$50,$F$21,IF(J89=DADOS!$B$51,$F$22,IF(J89=DADOS!$B$52,$F$23,IF(J89=DADOS!$B$53,$F$24,0)))))))),IF(J89=DADOS!$B$46,$F$55,IF(J89=DADOS!$B$47,$F$56,IF(J89=DADOS!$B$48,$F$57,IF(J89=DADOS!$B$49,$F$58,IF(J89=DADOS!$B$50,$F$59,IF(J89=DADOS!$B$51,$F$60,IF(J89=DADOS!$B$52,$F$61,IF(J89=DADOS!$B$53,$F$62,0))))))))))</f>
        <v>0</v>
      </c>
      <c r="R89" s="338"/>
      <c r="S89" s="338"/>
      <c r="T89" s="143" t="s">
        <v>31</v>
      </c>
    </row>
    <row r="90" spans="2:23" ht="15" customHeight="1" outlineLevel="1" x14ac:dyDescent="0.25">
      <c r="B90" s="333"/>
      <c r="C90" s="333"/>
      <c r="D90" s="333"/>
      <c r="E90" s="334"/>
      <c r="F90" s="223"/>
      <c r="G90" s="224"/>
      <c r="H90" s="224"/>
      <c r="I90" s="330"/>
      <c r="J90" s="223"/>
      <c r="K90" s="330"/>
      <c r="L90" s="223"/>
      <c r="M90" s="224"/>
      <c r="N90" s="330"/>
      <c r="O90" s="223"/>
      <c r="P90" s="224"/>
      <c r="Q90" s="337">
        <f>SUM(F90,O90,L90,IF($J$79=DADOS!$B$42,IF(J90=DADOS!$B$46,$F$17,IF(J90=DADOS!$B$47,$F$18,IF(J90=DADOS!$B$48,$F$19,IF(J90=DADOS!$B$49,$F$20,IF(J90=DADOS!$B$50,$F$21,IF(J90=DADOS!$B$51,$F$22,IF(J90=DADOS!$B$52,$F$23,IF(J90=DADOS!$B$53,$F$24,0)))))))),IF(J90=DADOS!$B$46,$F$55,IF(J90=DADOS!$B$47,$F$56,IF(J90=DADOS!$B$48,$F$57,IF(J90=DADOS!$B$49,$F$58,IF(J90=DADOS!$B$50,$F$59,IF(J90=DADOS!$B$51,$F$60,IF(J90=DADOS!$B$52,$F$61,IF(J90=DADOS!$B$53,$F$62,0))))))))))</f>
        <v>0</v>
      </c>
      <c r="R90" s="338"/>
      <c r="S90" s="338"/>
      <c r="T90" s="143" t="s">
        <v>31</v>
      </c>
    </row>
    <row r="91" spans="2:23" ht="15" customHeight="1" outlineLevel="1" x14ac:dyDescent="0.25">
      <c r="B91" s="333"/>
      <c r="C91" s="333"/>
      <c r="D91" s="333"/>
      <c r="E91" s="334"/>
      <c r="F91" s="223"/>
      <c r="G91" s="224"/>
      <c r="H91" s="224"/>
      <c r="I91" s="330"/>
      <c r="J91" s="223"/>
      <c r="K91" s="330"/>
      <c r="L91" s="223"/>
      <c r="M91" s="224"/>
      <c r="N91" s="330"/>
      <c r="O91" s="223"/>
      <c r="P91" s="224"/>
      <c r="Q91" s="337">
        <f>SUM(F91,O91,L91,IF($J$79=DADOS!$B$42,IF(J91=DADOS!$B$46,$F$17,IF(J91=DADOS!$B$47,$F$18,IF(J91=DADOS!$B$48,$F$19,IF(J91=DADOS!$B$49,$F$20,IF(J91=DADOS!$B$50,$F$21,IF(J91=DADOS!$B$51,$F$22,IF(J91=DADOS!$B$52,$F$23,IF(J91=DADOS!$B$53,$F$24,0)))))))),IF(J91=DADOS!$B$46,$F$55,IF(J91=DADOS!$B$47,$F$56,IF(J91=DADOS!$B$48,$F$57,IF(J91=DADOS!$B$49,$F$58,IF(J91=DADOS!$B$50,$F$59,IF(J91=DADOS!$B$51,$F$60,IF(J91=DADOS!$B$52,$F$61,IF(J91=DADOS!$B$53,$F$62,0))))))))))</f>
        <v>0</v>
      </c>
      <c r="R91" s="338"/>
      <c r="S91" s="338"/>
      <c r="T91" s="143" t="s">
        <v>31</v>
      </c>
    </row>
    <row r="92" spans="2:23" ht="15" customHeight="1" outlineLevel="1" x14ac:dyDescent="0.25">
      <c r="B92" s="333"/>
      <c r="C92" s="333"/>
      <c r="D92" s="333"/>
      <c r="E92" s="334"/>
      <c r="F92" s="223"/>
      <c r="G92" s="224"/>
      <c r="H92" s="224"/>
      <c r="I92" s="330"/>
      <c r="J92" s="223"/>
      <c r="K92" s="330"/>
      <c r="L92" s="223"/>
      <c r="M92" s="224"/>
      <c r="N92" s="330"/>
      <c r="O92" s="223"/>
      <c r="P92" s="224"/>
      <c r="Q92" s="337">
        <f>SUM(F92,O92,L92,IF($J$79=DADOS!$B$42,IF(J92=DADOS!$B$46,$F$17,IF(J92=DADOS!$B$47,$F$18,IF(J92=DADOS!$B$48,$F$19,IF(J92=DADOS!$B$49,$F$20,IF(J92=DADOS!$B$50,$F$21,IF(J92=DADOS!$B$51,$F$22,IF(J92=DADOS!$B$52,$F$23,IF(J92=DADOS!$B$53,$F$24,0)))))))),IF(J92=DADOS!$B$46,$F$55,IF(J92=DADOS!$B$47,$F$56,IF(J92=DADOS!$B$48,$F$57,IF(J92=DADOS!$B$49,$F$58,IF(J92=DADOS!$B$50,$F$59,IF(J92=DADOS!$B$51,$F$60,IF(J92=DADOS!$B$52,$F$61,IF(J92=DADOS!$B$53,$F$62,0))))))))))</f>
        <v>0</v>
      </c>
      <c r="R92" s="338"/>
      <c r="S92" s="338"/>
      <c r="T92" s="143" t="s">
        <v>31</v>
      </c>
    </row>
    <row r="93" spans="2:23" ht="15" customHeight="1" outlineLevel="1" x14ac:dyDescent="0.25">
      <c r="B93" s="333"/>
      <c r="C93" s="333"/>
      <c r="D93" s="333"/>
      <c r="E93" s="334"/>
      <c r="F93" s="223"/>
      <c r="G93" s="224"/>
      <c r="H93" s="224"/>
      <c r="I93" s="330"/>
      <c r="J93" s="223"/>
      <c r="K93" s="330"/>
      <c r="L93" s="223"/>
      <c r="M93" s="224"/>
      <c r="N93" s="330"/>
      <c r="O93" s="223"/>
      <c r="P93" s="224"/>
      <c r="Q93" s="337">
        <f>SUM(F93,O93,L93,IF($J$79=DADOS!$B$42,IF(J93=DADOS!$B$46,$F$17,IF(J93=DADOS!$B$47,$F$18,IF(J93=DADOS!$B$48,$F$19,IF(J93=DADOS!$B$49,$F$20,IF(J93=DADOS!$B$50,$F$21,IF(J93=DADOS!$B$51,$F$22,IF(J93=DADOS!$B$52,$F$23,IF(J93=DADOS!$B$53,$F$24,0)))))))),IF(J93=DADOS!$B$46,$F$55,IF(J93=DADOS!$B$47,$F$56,IF(J93=DADOS!$B$48,$F$57,IF(J93=DADOS!$B$49,$F$58,IF(J93=DADOS!$B$50,$F$59,IF(J93=DADOS!$B$51,$F$60,IF(J93=DADOS!$B$52,$F$61,IF(J93=DADOS!$B$53,$F$62,0))))))))))</f>
        <v>0</v>
      </c>
      <c r="R93" s="338"/>
      <c r="S93" s="338"/>
      <c r="T93" s="143" t="s">
        <v>31</v>
      </c>
    </row>
    <row r="94" spans="2:23" ht="15" customHeight="1" outlineLevel="1" x14ac:dyDescent="0.25">
      <c r="B94" s="333"/>
      <c r="C94" s="333"/>
      <c r="D94" s="333"/>
      <c r="E94" s="334"/>
      <c r="F94" s="223"/>
      <c r="G94" s="224"/>
      <c r="H94" s="224"/>
      <c r="I94" s="330"/>
      <c r="J94" s="223"/>
      <c r="K94" s="330"/>
      <c r="L94" s="223"/>
      <c r="M94" s="224"/>
      <c r="N94" s="330"/>
      <c r="O94" s="223"/>
      <c r="P94" s="224"/>
      <c r="Q94" s="337">
        <f>SUM(F94,O94,L94,IF($J$79=DADOS!$B$42,IF(J94=DADOS!$B$46,$F$17,IF(J94=DADOS!$B$47,$F$18,IF(J94=DADOS!$B$48,$F$19,IF(J94=DADOS!$B$49,$F$20,IF(J94=DADOS!$B$50,$F$21,IF(J94=DADOS!$B$51,$F$22,IF(J94=DADOS!$B$52,$F$23,IF(J94=DADOS!$B$53,$F$24,0)))))))),IF(J94=DADOS!$B$46,$F$55,IF(J94=DADOS!$B$47,$F$56,IF(J94=DADOS!$B$48,$F$57,IF(J94=DADOS!$B$49,$F$58,IF(J94=DADOS!$B$50,$F$59,IF(J94=DADOS!$B$51,$F$60,IF(J94=DADOS!$B$52,$F$61,IF(J94=DADOS!$B$53,$F$62,0))))))))))</f>
        <v>0</v>
      </c>
      <c r="R94" s="338"/>
      <c r="S94" s="338"/>
      <c r="T94" s="143" t="s">
        <v>31</v>
      </c>
    </row>
    <row r="95" spans="2:23" ht="15" customHeight="1" outlineLevel="1" thickBot="1" x14ac:dyDescent="0.3">
      <c r="B95" s="333"/>
      <c r="C95" s="333"/>
      <c r="D95" s="333"/>
      <c r="E95" s="334"/>
      <c r="F95" s="223"/>
      <c r="G95" s="224"/>
      <c r="H95" s="224"/>
      <c r="I95" s="330"/>
      <c r="J95" s="223"/>
      <c r="K95" s="330"/>
      <c r="L95" s="223"/>
      <c r="M95" s="224"/>
      <c r="N95" s="330"/>
      <c r="O95" s="223"/>
      <c r="P95" s="224"/>
      <c r="Q95" s="337">
        <f>SUM(F95,O95,L95,IF($J$79=DADOS!$B$42,IF(J95=DADOS!$B$46,$F$17,IF(J95=DADOS!$B$47,$F$18,IF(J95=DADOS!$B$48,$F$19,IF(J95=DADOS!$B$49,$F$20,IF(J95=DADOS!$B$50,$F$21,IF(J95=DADOS!$B$51,$F$22,IF(J95=DADOS!$B$52,$F$23,IF(J95=DADOS!$B$53,$F$24,0)))))))),IF(J95=DADOS!$B$46,$F$55,IF(J95=DADOS!$B$47,$F$56,IF(J95=DADOS!$B$48,$F$57,IF(J95=DADOS!$B$49,$F$58,IF(J95=DADOS!$B$50,$F$59,IF(J95=DADOS!$B$51,$F$60,IF(J95=DADOS!$B$52,$F$61,IF(J95=DADOS!$B$53,$F$62,0))))))))))</f>
        <v>0</v>
      </c>
      <c r="R95" s="338"/>
      <c r="S95" s="338"/>
      <c r="T95" s="143" t="s">
        <v>31</v>
      </c>
    </row>
    <row r="96" spans="2:23" ht="15.75" thickBot="1" x14ac:dyDescent="0.3">
      <c r="B96" s="333"/>
      <c r="C96" s="333"/>
      <c r="D96" s="333"/>
      <c r="E96" s="334"/>
      <c r="F96" s="223"/>
      <c r="G96" s="224"/>
      <c r="H96" s="224"/>
      <c r="I96" s="330"/>
      <c r="J96" s="223"/>
      <c r="K96" s="330"/>
      <c r="L96" s="223"/>
      <c r="M96" s="224"/>
      <c r="N96" s="330"/>
      <c r="O96" s="223"/>
      <c r="P96" s="224"/>
      <c r="Q96" s="337">
        <f>SUM(F96,O96,L96,IF($J$79=DADOS!$B$42,IF(J96=DADOS!$B$46,$F$17,IF(J96=DADOS!$B$47,$F$18,IF(J96=DADOS!$B$48,$F$19,IF(J96=DADOS!$B$49,$F$20,IF(J96=DADOS!$B$50,$F$21,IF(J96=DADOS!$B$51,$F$22,IF(J96=DADOS!$B$52,$F$23,IF(J96=DADOS!$B$53,$F$24,0)))))))),IF(J96=DADOS!$B$46,$F$55,IF(J96=DADOS!$B$47,$F$56,IF(J96=DADOS!$B$48,$F$57,IF(J96=DADOS!$B$49,$F$58,IF(J96=DADOS!$B$50,$F$59,IF(J96=DADOS!$B$51,$F$60,IF(J96=DADOS!$B$52,$F$61,IF(J96=DADOS!$B$53,$F$62,0))))))))))</f>
        <v>0</v>
      </c>
      <c r="R96" s="338"/>
      <c r="S96" s="338"/>
      <c r="T96" s="143" t="s">
        <v>31</v>
      </c>
      <c r="V96" s="191" t="s">
        <v>106</v>
      </c>
      <c r="W96" s="192"/>
    </row>
    <row r="97" spans="2:23" ht="15" customHeight="1" outlineLevel="1" x14ac:dyDescent="0.25">
      <c r="B97" s="333"/>
      <c r="C97" s="333"/>
      <c r="D97" s="333"/>
      <c r="E97" s="334"/>
      <c r="F97" s="223"/>
      <c r="G97" s="224"/>
      <c r="H97" s="224"/>
      <c r="I97" s="330"/>
      <c r="J97" s="223"/>
      <c r="K97" s="330"/>
      <c r="L97" s="223"/>
      <c r="M97" s="224"/>
      <c r="N97" s="330"/>
      <c r="O97" s="223"/>
      <c r="P97" s="224"/>
      <c r="Q97" s="337">
        <f>SUM(F97,O97,L97,IF($J$79=DADOS!$B$42,IF(J97=DADOS!$B$46,$F$17,IF(J97=DADOS!$B$47,$F$18,IF(J97=DADOS!$B$48,$F$19,IF(J97=DADOS!$B$49,$F$20,IF(J97=DADOS!$B$50,$F$21,IF(J97=DADOS!$B$51,$F$22,IF(J97=DADOS!$B$52,$F$23,IF(J97=DADOS!$B$53,$F$24,0)))))))),IF(J97=DADOS!$B$46,$F$55,IF(J97=DADOS!$B$47,$F$56,IF(J97=DADOS!$B$48,$F$57,IF(J97=DADOS!$B$49,$F$58,IF(J97=DADOS!$B$50,$F$59,IF(J97=DADOS!$B$51,$F$60,IF(J97=DADOS!$B$52,$F$61,IF(J97=DADOS!$B$53,$F$62,0))))))))))</f>
        <v>0</v>
      </c>
      <c r="R97" s="338"/>
      <c r="S97" s="338"/>
      <c r="T97" s="143" t="s">
        <v>31</v>
      </c>
    </row>
    <row r="98" spans="2:23" ht="15" customHeight="1" outlineLevel="1" x14ac:dyDescent="0.25">
      <c r="B98" s="333"/>
      <c r="C98" s="333"/>
      <c r="D98" s="333"/>
      <c r="E98" s="334"/>
      <c r="F98" s="223"/>
      <c r="G98" s="224"/>
      <c r="H98" s="224"/>
      <c r="I98" s="330"/>
      <c r="J98" s="223"/>
      <c r="K98" s="330"/>
      <c r="L98" s="223"/>
      <c r="M98" s="224"/>
      <c r="N98" s="330"/>
      <c r="O98" s="223"/>
      <c r="P98" s="224"/>
      <c r="Q98" s="337">
        <f>SUM(F98,O98,L98,IF($J$79=DADOS!$B$42,IF(J98=DADOS!$B$46,$F$17,IF(J98=DADOS!$B$47,$F$18,IF(J98=DADOS!$B$48,$F$19,IF(J98=DADOS!$B$49,$F$20,IF(J98=DADOS!$B$50,$F$21,IF(J98=DADOS!$B$51,$F$22,IF(J98=DADOS!$B$52,$F$23,IF(J98=DADOS!$B$53,$F$24,0)))))))),IF(J98=DADOS!$B$46,$F$55,IF(J98=DADOS!$B$47,$F$56,IF(J98=DADOS!$B$48,$F$57,IF(J98=DADOS!$B$49,$F$58,IF(J98=DADOS!$B$50,$F$59,IF(J98=DADOS!$B$51,$F$60,IF(J98=DADOS!$B$52,$F$61,IF(J98=DADOS!$B$53,$F$62,0))))))))))</f>
        <v>0</v>
      </c>
      <c r="R98" s="338"/>
      <c r="S98" s="338"/>
      <c r="T98" s="143" t="s">
        <v>31</v>
      </c>
    </row>
    <row r="99" spans="2:23" ht="15" customHeight="1" outlineLevel="1" x14ac:dyDescent="0.25">
      <c r="B99" s="333"/>
      <c r="C99" s="333"/>
      <c r="D99" s="333"/>
      <c r="E99" s="334"/>
      <c r="F99" s="223"/>
      <c r="G99" s="224"/>
      <c r="H99" s="224"/>
      <c r="I99" s="330"/>
      <c r="J99" s="223"/>
      <c r="K99" s="330"/>
      <c r="L99" s="223"/>
      <c r="M99" s="224"/>
      <c r="N99" s="330"/>
      <c r="O99" s="223"/>
      <c r="P99" s="224"/>
      <c r="Q99" s="337">
        <f>SUM(F99,O99,L99,IF($J$79=DADOS!$B$42,IF(J99=DADOS!$B$46,$F$17,IF(J99=DADOS!$B$47,$F$18,IF(J99=DADOS!$B$48,$F$19,IF(J99=DADOS!$B$49,$F$20,IF(J99=DADOS!$B$50,$F$21,IF(J99=DADOS!$B$51,$F$22,IF(J99=DADOS!$B$52,$F$23,IF(J99=DADOS!$B$53,$F$24,0)))))))),IF(J99=DADOS!$B$46,$F$55,IF(J99=DADOS!$B$47,$F$56,IF(J99=DADOS!$B$48,$F$57,IF(J99=DADOS!$B$49,$F$58,IF(J99=DADOS!$B$50,$F$59,IF(J99=DADOS!$B$51,$F$60,IF(J99=DADOS!$B$52,$F$61,IF(J99=DADOS!$B$53,$F$62,0))))))))))</f>
        <v>0</v>
      </c>
      <c r="R99" s="338"/>
      <c r="S99" s="338"/>
      <c r="T99" s="143" t="s">
        <v>31</v>
      </c>
    </row>
    <row r="100" spans="2:23" ht="15" customHeight="1" outlineLevel="1" x14ac:dyDescent="0.25">
      <c r="B100" s="333"/>
      <c r="C100" s="333"/>
      <c r="D100" s="333"/>
      <c r="E100" s="334"/>
      <c r="F100" s="223"/>
      <c r="G100" s="224"/>
      <c r="H100" s="224"/>
      <c r="I100" s="330"/>
      <c r="J100" s="223"/>
      <c r="K100" s="330"/>
      <c r="L100" s="223"/>
      <c r="M100" s="224"/>
      <c r="N100" s="330"/>
      <c r="O100" s="223"/>
      <c r="P100" s="224"/>
      <c r="Q100" s="337">
        <f>SUM(F100,O100,L100,IF($J$79=DADOS!$B$42,IF(J100=DADOS!$B$46,$F$17,IF(J100=DADOS!$B$47,$F$18,IF(J100=DADOS!$B$48,$F$19,IF(J100=DADOS!$B$49,$F$20,IF(J100=DADOS!$B$50,$F$21,IF(J100=DADOS!$B$51,$F$22,IF(J100=DADOS!$B$52,$F$23,IF(J100=DADOS!$B$53,$F$24,0)))))))),IF(J100=DADOS!$B$46,$F$55,IF(J100=DADOS!$B$47,$F$56,IF(J100=DADOS!$B$48,$F$57,IF(J100=DADOS!$B$49,$F$58,IF(J100=DADOS!$B$50,$F$59,IF(J100=DADOS!$B$51,$F$60,IF(J100=DADOS!$B$52,$F$61,IF(J100=DADOS!$B$53,$F$62,0))))))))))</f>
        <v>0</v>
      </c>
      <c r="R100" s="338"/>
      <c r="S100" s="338"/>
      <c r="T100" s="143" t="s">
        <v>31</v>
      </c>
    </row>
    <row r="101" spans="2:23" ht="15" customHeight="1" outlineLevel="1" x14ac:dyDescent="0.25">
      <c r="B101" s="333"/>
      <c r="C101" s="333"/>
      <c r="D101" s="333"/>
      <c r="E101" s="334"/>
      <c r="F101" s="223"/>
      <c r="G101" s="224"/>
      <c r="H101" s="224"/>
      <c r="I101" s="330"/>
      <c r="J101" s="223"/>
      <c r="K101" s="330"/>
      <c r="L101" s="223"/>
      <c r="M101" s="224"/>
      <c r="N101" s="330"/>
      <c r="O101" s="223"/>
      <c r="P101" s="224"/>
      <c r="Q101" s="337">
        <f>SUM(F101,O101,L101,IF($J$79=DADOS!$B$42,IF(J101=DADOS!$B$46,$F$17,IF(J101=DADOS!$B$47,$F$18,IF(J101=DADOS!$B$48,$F$19,IF(J101=DADOS!$B$49,$F$20,IF(J101=DADOS!$B$50,$F$21,IF(J101=DADOS!$B$51,$F$22,IF(J101=DADOS!$B$52,$F$23,IF(J101=DADOS!$B$53,$F$24,0)))))))),IF(J101=DADOS!$B$46,$F$55,IF(J101=DADOS!$B$47,$F$56,IF(J101=DADOS!$B$48,$F$57,IF(J101=DADOS!$B$49,$F$58,IF(J101=DADOS!$B$50,$F$59,IF(J101=DADOS!$B$51,$F$60,IF(J101=DADOS!$B$52,$F$61,IF(J101=DADOS!$B$53,$F$62,0))))))))))</f>
        <v>0</v>
      </c>
      <c r="R101" s="338"/>
      <c r="S101" s="338"/>
      <c r="T101" s="143" t="s">
        <v>31</v>
      </c>
    </row>
    <row r="102" spans="2:23" ht="15" customHeight="1" outlineLevel="1" x14ac:dyDescent="0.25">
      <c r="B102" s="333"/>
      <c r="C102" s="333"/>
      <c r="D102" s="333"/>
      <c r="E102" s="334"/>
      <c r="F102" s="223"/>
      <c r="G102" s="224"/>
      <c r="H102" s="224"/>
      <c r="I102" s="330"/>
      <c r="J102" s="223"/>
      <c r="K102" s="330"/>
      <c r="L102" s="223"/>
      <c r="M102" s="224"/>
      <c r="N102" s="330"/>
      <c r="O102" s="223"/>
      <c r="P102" s="224"/>
      <c r="Q102" s="337">
        <f>SUM(F102,O102,L102,IF($J$79=DADOS!$B$42,IF(J102=DADOS!$B$46,$F$17,IF(J102=DADOS!$B$47,$F$18,IF(J102=DADOS!$B$48,$F$19,IF(J102=DADOS!$B$49,$F$20,IF(J102=DADOS!$B$50,$F$21,IF(J102=DADOS!$B$51,$F$22,IF(J102=DADOS!$B$52,$F$23,IF(J102=DADOS!$B$53,$F$24,0)))))))),IF(J102=DADOS!$B$46,$F$55,IF(J102=DADOS!$B$47,$F$56,IF(J102=DADOS!$B$48,$F$57,IF(J102=DADOS!$B$49,$F$58,IF(J102=DADOS!$B$50,$F$59,IF(J102=DADOS!$B$51,$F$60,IF(J102=DADOS!$B$52,$F$61,IF(J102=DADOS!$B$53,$F$62,0))))))))))</f>
        <v>0</v>
      </c>
      <c r="R102" s="338"/>
      <c r="S102" s="338"/>
      <c r="T102" s="143" t="s">
        <v>31</v>
      </c>
    </row>
    <row r="103" spans="2:23" ht="15" customHeight="1" outlineLevel="1" x14ac:dyDescent="0.25">
      <c r="B103" s="333"/>
      <c r="C103" s="333"/>
      <c r="D103" s="333"/>
      <c r="E103" s="334"/>
      <c r="F103" s="223"/>
      <c r="G103" s="224"/>
      <c r="H103" s="224"/>
      <c r="I103" s="330"/>
      <c r="J103" s="223"/>
      <c r="K103" s="330"/>
      <c r="L103" s="223"/>
      <c r="M103" s="224"/>
      <c r="N103" s="330"/>
      <c r="O103" s="223"/>
      <c r="P103" s="224"/>
      <c r="Q103" s="337">
        <f>SUM(F103,O103,L103,IF($J$79=DADOS!$B$42,IF(J103=DADOS!$B$46,$F$17,IF(J103=DADOS!$B$47,$F$18,IF(J103=DADOS!$B$48,$F$19,IF(J103=DADOS!$B$49,$F$20,IF(J103=DADOS!$B$50,$F$21,IF(J103=DADOS!$B$51,$F$22,IF(J103=DADOS!$B$52,$F$23,IF(J103=DADOS!$B$53,$F$24,0)))))))),IF(J103=DADOS!$B$46,$F$55,IF(J103=DADOS!$B$47,$F$56,IF(J103=DADOS!$B$48,$F$57,IF(J103=DADOS!$B$49,$F$58,IF(J103=DADOS!$B$50,$F$59,IF(J103=DADOS!$B$51,$F$60,IF(J103=DADOS!$B$52,$F$61,IF(J103=DADOS!$B$53,$F$62,0))))))))))</f>
        <v>0</v>
      </c>
      <c r="R103" s="338"/>
      <c r="S103" s="338"/>
      <c r="T103" s="143" t="s">
        <v>31</v>
      </c>
    </row>
    <row r="104" spans="2:23" ht="15" customHeight="1" outlineLevel="1" x14ac:dyDescent="0.25">
      <c r="B104" s="333"/>
      <c r="C104" s="333"/>
      <c r="D104" s="333"/>
      <c r="E104" s="334"/>
      <c r="F104" s="223"/>
      <c r="G104" s="224"/>
      <c r="H104" s="224"/>
      <c r="I104" s="330"/>
      <c r="J104" s="223"/>
      <c r="K104" s="330"/>
      <c r="L104" s="223"/>
      <c r="M104" s="224"/>
      <c r="N104" s="330"/>
      <c r="O104" s="223"/>
      <c r="P104" s="224"/>
      <c r="Q104" s="337">
        <f>SUM(F104,O104,L104,IF($J$79=DADOS!$B$42,IF(J104=DADOS!$B$46,$F$17,IF(J104=DADOS!$B$47,$F$18,IF(J104=DADOS!$B$48,$F$19,IF(J104=DADOS!$B$49,$F$20,IF(J104=DADOS!$B$50,$F$21,IF(J104=DADOS!$B$51,$F$22,IF(J104=DADOS!$B$52,$F$23,IF(J104=DADOS!$B$53,$F$24,0)))))))),IF(J104=DADOS!$B$46,$F$55,IF(J104=DADOS!$B$47,$F$56,IF(J104=DADOS!$B$48,$F$57,IF(J104=DADOS!$B$49,$F$58,IF(J104=DADOS!$B$50,$F$59,IF(J104=DADOS!$B$51,$F$60,IF(J104=DADOS!$B$52,$F$61,IF(J104=DADOS!$B$53,$F$62,0))))))))))</f>
        <v>0</v>
      </c>
      <c r="R104" s="338"/>
      <c r="S104" s="338"/>
      <c r="T104" s="143" t="s">
        <v>31</v>
      </c>
    </row>
    <row r="105" spans="2:23" ht="15" customHeight="1" outlineLevel="1" x14ac:dyDescent="0.25">
      <c r="B105" s="333"/>
      <c r="C105" s="333"/>
      <c r="D105" s="333"/>
      <c r="E105" s="334"/>
      <c r="F105" s="223"/>
      <c r="G105" s="224"/>
      <c r="H105" s="224"/>
      <c r="I105" s="330"/>
      <c r="J105" s="223"/>
      <c r="K105" s="330"/>
      <c r="L105" s="223"/>
      <c r="M105" s="224"/>
      <c r="N105" s="330"/>
      <c r="O105" s="223"/>
      <c r="P105" s="224"/>
      <c r="Q105" s="337">
        <f>SUM(F105,O105,L105,IF($J$79=DADOS!$B$42,IF(J105=DADOS!$B$46,$F$17,IF(J105=DADOS!$B$47,$F$18,IF(J105=DADOS!$B$48,$F$19,IF(J105=DADOS!$B$49,$F$20,IF(J105=DADOS!$B$50,$F$21,IF(J105=DADOS!$B$51,$F$22,IF(J105=DADOS!$B$52,$F$23,IF(J105=DADOS!$B$53,$F$24,0)))))))),IF(J105=DADOS!$B$46,$F$55,IF(J105=DADOS!$B$47,$F$56,IF(J105=DADOS!$B$48,$F$57,IF(J105=DADOS!$B$49,$F$58,IF(J105=DADOS!$B$50,$F$59,IF(J105=DADOS!$B$51,$F$60,IF(J105=DADOS!$B$52,$F$61,IF(J105=DADOS!$B$53,$F$62,0))))))))))</f>
        <v>0</v>
      </c>
      <c r="R105" s="338"/>
      <c r="S105" s="338"/>
      <c r="T105" s="143" t="s">
        <v>31</v>
      </c>
    </row>
    <row r="106" spans="2:23" ht="15" customHeight="1" outlineLevel="1" x14ac:dyDescent="0.25">
      <c r="B106" s="333"/>
      <c r="C106" s="333"/>
      <c r="D106" s="333"/>
      <c r="E106" s="334"/>
      <c r="F106" s="223"/>
      <c r="G106" s="224"/>
      <c r="H106" s="224"/>
      <c r="I106" s="330"/>
      <c r="J106" s="223"/>
      <c r="K106" s="330"/>
      <c r="L106" s="223"/>
      <c r="M106" s="224"/>
      <c r="N106" s="330"/>
      <c r="O106" s="223"/>
      <c r="P106" s="224"/>
      <c r="Q106" s="337">
        <f>SUM(F106,O106,L106,IF($J$79=DADOS!$B$42,IF(J106=DADOS!$B$46,$F$17,IF(J106=DADOS!$B$47,$F$18,IF(J106=DADOS!$B$48,$F$19,IF(J106=DADOS!$B$49,$F$20,IF(J106=DADOS!$B$50,$F$21,IF(J106=DADOS!$B$51,$F$22,IF(J106=DADOS!$B$52,$F$23,IF(J106=DADOS!$B$53,$F$24,0)))))))),IF(J106=DADOS!$B$46,$F$55,IF(J106=DADOS!$B$47,$F$56,IF(J106=DADOS!$B$48,$F$57,IF(J106=DADOS!$B$49,$F$58,IF(J106=DADOS!$B$50,$F$59,IF(J106=DADOS!$B$51,$F$60,IF(J106=DADOS!$B$52,$F$61,IF(J106=DADOS!$B$53,$F$62,0))))))))))</f>
        <v>0</v>
      </c>
      <c r="R106" s="338"/>
      <c r="S106" s="338"/>
      <c r="T106" s="143" t="s">
        <v>31</v>
      </c>
    </row>
    <row r="107" spans="2:23" ht="15" customHeight="1" outlineLevel="1" x14ac:dyDescent="0.25">
      <c r="B107" s="333"/>
      <c r="C107" s="333"/>
      <c r="D107" s="333"/>
      <c r="E107" s="334"/>
      <c r="F107" s="223"/>
      <c r="G107" s="224"/>
      <c r="H107" s="224"/>
      <c r="I107" s="330"/>
      <c r="J107" s="223"/>
      <c r="K107" s="330"/>
      <c r="L107" s="223"/>
      <c r="M107" s="224"/>
      <c r="N107" s="330"/>
      <c r="O107" s="223"/>
      <c r="P107" s="224"/>
      <c r="Q107" s="337">
        <f>SUM(F107,O107,L107,IF($J$79=DADOS!$B$42,IF(J107=DADOS!$B$46,$F$17,IF(J107=DADOS!$B$47,$F$18,IF(J107=DADOS!$B$48,$F$19,IF(J107=DADOS!$B$49,$F$20,IF(J107=DADOS!$B$50,$F$21,IF(J107=DADOS!$B$51,$F$22,IF(J107=DADOS!$B$52,$F$23,IF(J107=DADOS!$B$53,$F$24,0)))))))),IF(J107=DADOS!$B$46,$F$55,IF(J107=DADOS!$B$47,$F$56,IF(J107=DADOS!$B$48,$F$57,IF(J107=DADOS!$B$49,$F$58,IF(J107=DADOS!$B$50,$F$59,IF(J107=DADOS!$B$51,$F$60,IF(J107=DADOS!$B$52,$F$61,IF(J107=DADOS!$B$53,$F$62,0))))))))))</f>
        <v>0</v>
      </c>
      <c r="R107" s="338"/>
      <c r="S107" s="338"/>
      <c r="T107" s="143" t="s">
        <v>31</v>
      </c>
    </row>
    <row r="108" spans="2:23" ht="15.75" customHeight="1" outlineLevel="1" thickBot="1" x14ac:dyDescent="0.3">
      <c r="B108" s="333"/>
      <c r="C108" s="333"/>
      <c r="D108" s="333"/>
      <c r="E108" s="334"/>
      <c r="F108" s="223"/>
      <c r="G108" s="224"/>
      <c r="H108" s="224"/>
      <c r="I108" s="330"/>
      <c r="J108" s="223"/>
      <c r="K108" s="330"/>
      <c r="L108" s="223"/>
      <c r="M108" s="224"/>
      <c r="N108" s="330"/>
      <c r="O108" s="223"/>
      <c r="P108" s="224"/>
      <c r="Q108" s="337">
        <f>SUM(F108,O108,L108,IF($J$79=DADOS!$B$42,IF(J108=DADOS!$B$46,$F$17,IF(J108=DADOS!$B$47,$F$18,IF(J108=DADOS!$B$48,$F$19,IF(J108=DADOS!$B$49,$F$20,IF(J108=DADOS!$B$50,$F$21,IF(J108=DADOS!$B$51,$F$22,IF(J108=DADOS!$B$52,$F$23,IF(J108=DADOS!$B$53,$F$24,0)))))))),IF(J108=DADOS!$B$46,$F$55,IF(J108=DADOS!$B$47,$F$56,IF(J108=DADOS!$B$48,$F$57,IF(J108=DADOS!$B$49,$F$58,IF(J108=DADOS!$B$50,$F$59,IF(J108=DADOS!$B$51,$F$60,IF(J108=DADOS!$B$52,$F$61,IF(J108=DADOS!$B$53,$F$62,0))))))))))</f>
        <v>0</v>
      </c>
      <c r="R108" s="338"/>
      <c r="S108" s="338"/>
      <c r="T108" s="143" t="s">
        <v>31</v>
      </c>
    </row>
    <row r="109" spans="2:23" ht="15.75" thickBot="1" x14ac:dyDescent="0.3">
      <c r="B109" s="333"/>
      <c r="C109" s="333"/>
      <c r="D109" s="333"/>
      <c r="E109" s="334"/>
      <c r="F109" s="223"/>
      <c r="G109" s="224"/>
      <c r="H109" s="224"/>
      <c r="I109" s="330"/>
      <c r="J109" s="223"/>
      <c r="K109" s="330"/>
      <c r="L109" s="223"/>
      <c r="M109" s="224"/>
      <c r="N109" s="330"/>
      <c r="O109" s="223"/>
      <c r="P109" s="224"/>
      <c r="Q109" s="337">
        <f>SUM(F109,O109,L109,IF($J$79=DADOS!$B$42,IF(J109=DADOS!$B$46,$F$17,IF(J109=DADOS!$B$47,$F$18,IF(J109=DADOS!$B$48,$F$19,IF(J109=DADOS!$B$49,$F$20,IF(J109=DADOS!$B$50,$F$21,IF(J109=DADOS!$B$51,$F$22,IF(J109=DADOS!$B$52,$F$23,IF(J109=DADOS!$B$53,$F$24,0)))))))),IF(J109=DADOS!$B$46,$F$55,IF(J109=DADOS!$B$47,$F$56,IF(J109=DADOS!$B$48,$F$57,IF(J109=DADOS!$B$49,$F$58,IF(J109=DADOS!$B$50,$F$59,IF(J109=DADOS!$B$51,$F$60,IF(J109=DADOS!$B$52,$F$61,IF(J109=DADOS!$B$53,$F$62,0))))))))))</f>
        <v>0</v>
      </c>
      <c r="R109" s="338"/>
      <c r="S109" s="338"/>
      <c r="T109" s="143" t="s">
        <v>31</v>
      </c>
      <c r="V109" s="76" t="s">
        <v>108</v>
      </c>
      <c r="W109" s="77" t="s">
        <v>107</v>
      </c>
    </row>
    <row r="110" spans="2:23" ht="15" customHeight="1" outlineLevel="1" x14ac:dyDescent="0.25">
      <c r="B110" s="333"/>
      <c r="C110" s="333"/>
      <c r="D110" s="333"/>
      <c r="E110" s="334"/>
      <c r="F110" s="223"/>
      <c r="G110" s="224"/>
      <c r="H110" s="224"/>
      <c r="I110" s="330"/>
      <c r="J110" s="223"/>
      <c r="K110" s="330"/>
      <c r="L110" s="223"/>
      <c r="M110" s="224"/>
      <c r="N110" s="330"/>
      <c r="O110" s="223"/>
      <c r="P110" s="224"/>
      <c r="Q110" s="337">
        <f>SUM(F110,O110,L110,IF($J$79=DADOS!$B$42,IF(J110=DADOS!$B$46,$F$17,IF(J110=DADOS!$B$47,$F$18,IF(J110=DADOS!$B$48,$F$19,IF(J110=DADOS!$B$49,$F$20,IF(J110=DADOS!$B$50,$F$21,IF(J110=DADOS!$B$51,$F$22,IF(J110=DADOS!$B$52,$F$23,IF(J110=DADOS!$B$53,$F$24,0)))))))),IF(J110=DADOS!$B$46,$F$55,IF(J110=DADOS!$B$47,$F$56,IF(J110=DADOS!$B$48,$F$57,IF(J110=DADOS!$B$49,$F$58,IF(J110=DADOS!$B$50,$F$59,IF(J110=DADOS!$B$51,$F$60,IF(J110=DADOS!$B$52,$F$61,IF(J110=DADOS!$B$53,$F$62,0))))))))))</f>
        <v>0</v>
      </c>
      <c r="R110" s="338"/>
      <c r="S110" s="338"/>
      <c r="T110" s="143" t="s">
        <v>31</v>
      </c>
      <c r="V110" s="2"/>
      <c r="W110" s="2"/>
    </row>
    <row r="111" spans="2:23" ht="15" customHeight="1" outlineLevel="1" x14ac:dyDescent="0.25">
      <c r="B111" s="333"/>
      <c r="C111" s="333"/>
      <c r="D111" s="333"/>
      <c r="E111" s="334"/>
      <c r="F111" s="223"/>
      <c r="G111" s="224"/>
      <c r="H111" s="224"/>
      <c r="I111" s="330"/>
      <c r="J111" s="223"/>
      <c r="K111" s="330"/>
      <c r="L111" s="223"/>
      <c r="M111" s="224"/>
      <c r="N111" s="330"/>
      <c r="O111" s="223"/>
      <c r="P111" s="224"/>
      <c r="Q111" s="337">
        <f>SUM(F111,O111,L111,IF($J$79=DADOS!$B$42,IF(J111=DADOS!$B$46,$F$17,IF(J111=DADOS!$B$47,$F$18,IF(J111=DADOS!$B$48,$F$19,IF(J111=DADOS!$B$49,$F$20,IF(J111=DADOS!$B$50,$F$21,IF(J111=DADOS!$B$51,$F$22,IF(J111=DADOS!$B$52,$F$23,IF(J111=DADOS!$B$53,$F$24,0)))))))),IF(J111=DADOS!$B$46,$F$55,IF(J111=DADOS!$B$47,$F$56,IF(J111=DADOS!$B$48,$F$57,IF(J111=DADOS!$B$49,$F$58,IF(J111=DADOS!$B$50,$F$59,IF(J111=DADOS!$B$51,$F$60,IF(J111=DADOS!$B$52,$F$61,IF(J111=DADOS!$B$53,$F$62,0))))))))))</f>
        <v>0</v>
      </c>
      <c r="R111" s="338"/>
      <c r="S111" s="338"/>
      <c r="T111" s="143" t="s">
        <v>31</v>
      </c>
      <c r="V111" s="2"/>
      <c r="W111" s="2"/>
    </row>
    <row r="112" spans="2:23" ht="15" customHeight="1" outlineLevel="1" x14ac:dyDescent="0.25">
      <c r="B112" s="333"/>
      <c r="C112" s="333"/>
      <c r="D112" s="333"/>
      <c r="E112" s="334"/>
      <c r="F112" s="223"/>
      <c r="G112" s="224"/>
      <c r="H112" s="224"/>
      <c r="I112" s="330"/>
      <c r="J112" s="223"/>
      <c r="K112" s="330"/>
      <c r="L112" s="223"/>
      <c r="M112" s="224"/>
      <c r="N112" s="330"/>
      <c r="O112" s="223"/>
      <c r="P112" s="224"/>
      <c r="Q112" s="337">
        <f>SUM(F112,O112,L112,IF($J$79=DADOS!$B$42,IF(J112=DADOS!$B$46,$F$17,IF(J112=DADOS!$B$47,$F$18,IF(J112=DADOS!$B$48,$F$19,IF(J112=DADOS!$B$49,$F$20,IF(J112=DADOS!$B$50,$F$21,IF(J112=DADOS!$B$51,$F$22,IF(J112=DADOS!$B$52,$F$23,IF(J112=DADOS!$B$53,$F$24,0)))))))),IF(J112=DADOS!$B$46,$F$55,IF(J112=DADOS!$B$47,$F$56,IF(J112=DADOS!$B$48,$F$57,IF(J112=DADOS!$B$49,$F$58,IF(J112=DADOS!$B$50,$F$59,IF(J112=DADOS!$B$51,$F$60,IF(J112=DADOS!$B$52,$F$61,IF(J112=DADOS!$B$53,$F$62,0))))))))))</f>
        <v>0</v>
      </c>
      <c r="R112" s="338"/>
      <c r="S112" s="338"/>
      <c r="T112" s="143" t="s">
        <v>31</v>
      </c>
      <c r="V112" s="2"/>
      <c r="W112" s="2"/>
    </row>
    <row r="113" spans="2:23" ht="15" customHeight="1" outlineLevel="1" x14ac:dyDescent="0.25">
      <c r="B113" s="333"/>
      <c r="C113" s="333"/>
      <c r="D113" s="333"/>
      <c r="E113" s="334"/>
      <c r="F113" s="223"/>
      <c r="G113" s="224"/>
      <c r="H113" s="224"/>
      <c r="I113" s="330"/>
      <c r="J113" s="223"/>
      <c r="K113" s="330"/>
      <c r="L113" s="223"/>
      <c r="M113" s="224"/>
      <c r="N113" s="330"/>
      <c r="O113" s="223"/>
      <c r="P113" s="224"/>
      <c r="Q113" s="337">
        <f>SUM(F113,O113,L113,IF($J$79=DADOS!$B$42,IF(J113=DADOS!$B$46,$F$17,IF(J113=DADOS!$B$47,$F$18,IF(J113=DADOS!$B$48,$F$19,IF(J113=DADOS!$B$49,$F$20,IF(J113=DADOS!$B$50,$F$21,IF(J113=DADOS!$B$51,$F$22,IF(J113=DADOS!$B$52,$F$23,IF(J113=DADOS!$B$53,$F$24,0)))))))),IF(J113=DADOS!$B$46,$F$55,IF(J113=DADOS!$B$47,$F$56,IF(J113=DADOS!$B$48,$F$57,IF(J113=DADOS!$B$49,$F$58,IF(J113=DADOS!$B$50,$F$59,IF(J113=DADOS!$B$51,$F$60,IF(J113=DADOS!$B$52,$F$61,IF(J113=DADOS!$B$53,$F$62,0))))))))))</f>
        <v>0</v>
      </c>
      <c r="R113" s="338"/>
      <c r="S113" s="338"/>
      <c r="T113" s="143" t="s">
        <v>31</v>
      </c>
      <c r="V113" s="2"/>
      <c r="W113" s="2"/>
    </row>
    <row r="114" spans="2:23" ht="15" customHeight="1" outlineLevel="1" x14ac:dyDescent="0.25">
      <c r="B114" s="333"/>
      <c r="C114" s="333"/>
      <c r="D114" s="333"/>
      <c r="E114" s="334"/>
      <c r="F114" s="223"/>
      <c r="G114" s="224"/>
      <c r="H114" s="224"/>
      <c r="I114" s="330"/>
      <c r="J114" s="223"/>
      <c r="K114" s="330"/>
      <c r="L114" s="223"/>
      <c r="M114" s="224"/>
      <c r="N114" s="330"/>
      <c r="O114" s="223"/>
      <c r="P114" s="224"/>
      <c r="Q114" s="337">
        <f>SUM(F114,O114,L114,IF($J$79=DADOS!$B$42,IF(J114=DADOS!$B$46,$F$17,IF(J114=DADOS!$B$47,$F$18,IF(J114=DADOS!$B$48,$F$19,IF(J114=DADOS!$B$49,$F$20,IF(J114=DADOS!$B$50,$F$21,IF(J114=DADOS!$B$51,$F$22,IF(J114=DADOS!$B$52,$F$23,IF(J114=DADOS!$B$53,$F$24,0)))))))),IF(J114=DADOS!$B$46,$F$55,IF(J114=DADOS!$B$47,$F$56,IF(J114=DADOS!$B$48,$F$57,IF(J114=DADOS!$B$49,$F$58,IF(J114=DADOS!$B$50,$F$59,IF(J114=DADOS!$B$51,$F$60,IF(J114=DADOS!$B$52,$F$61,IF(J114=DADOS!$B$53,$F$62,0))))))))))</f>
        <v>0</v>
      </c>
      <c r="R114" s="338"/>
      <c r="S114" s="338"/>
      <c r="T114" s="143" t="s">
        <v>31</v>
      </c>
      <c r="V114" s="2"/>
      <c r="W114" s="2"/>
    </row>
    <row r="115" spans="2:23" ht="15" customHeight="1" outlineLevel="1" x14ac:dyDescent="0.25">
      <c r="B115" s="333"/>
      <c r="C115" s="333"/>
      <c r="D115" s="333"/>
      <c r="E115" s="334"/>
      <c r="F115" s="223"/>
      <c r="G115" s="224"/>
      <c r="H115" s="224"/>
      <c r="I115" s="330"/>
      <c r="J115" s="223"/>
      <c r="K115" s="330"/>
      <c r="L115" s="223"/>
      <c r="M115" s="224"/>
      <c r="N115" s="330"/>
      <c r="O115" s="223"/>
      <c r="P115" s="224"/>
      <c r="Q115" s="337">
        <f>SUM(F115,O115,L115,IF($J$79=DADOS!$B$42,IF(J115=DADOS!$B$46,$F$17,IF(J115=DADOS!$B$47,$F$18,IF(J115=DADOS!$B$48,$F$19,IF(J115=DADOS!$B$49,$F$20,IF(J115=DADOS!$B$50,$F$21,IF(J115=DADOS!$B$51,$F$22,IF(J115=DADOS!$B$52,$F$23,IF(J115=DADOS!$B$53,$F$24,0)))))))),IF(J115=DADOS!$B$46,$F$55,IF(J115=DADOS!$B$47,$F$56,IF(J115=DADOS!$B$48,$F$57,IF(J115=DADOS!$B$49,$F$58,IF(J115=DADOS!$B$50,$F$59,IF(J115=DADOS!$B$51,$F$60,IF(J115=DADOS!$B$52,$F$61,IF(J115=DADOS!$B$53,$F$62,0))))))))))</f>
        <v>0</v>
      </c>
      <c r="R115" s="338"/>
      <c r="S115" s="338"/>
      <c r="T115" s="143" t="s">
        <v>31</v>
      </c>
      <c r="V115" s="2"/>
      <c r="W115" s="2"/>
    </row>
    <row r="116" spans="2:23" ht="15" customHeight="1" outlineLevel="1" x14ac:dyDescent="0.25">
      <c r="B116" s="333"/>
      <c r="C116" s="333"/>
      <c r="D116" s="333"/>
      <c r="E116" s="334"/>
      <c r="F116" s="223"/>
      <c r="G116" s="224"/>
      <c r="H116" s="224"/>
      <c r="I116" s="330"/>
      <c r="J116" s="223"/>
      <c r="K116" s="330"/>
      <c r="L116" s="223"/>
      <c r="M116" s="224"/>
      <c r="N116" s="330"/>
      <c r="O116" s="223"/>
      <c r="P116" s="224"/>
      <c r="Q116" s="337">
        <f>SUM(F116,O116,L116,IF($J$79=DADOS!$B$42,IF(J116=DADOS!$B$46,$F$17,IF(J116=DADOS!$B$47,$F$18,IF(J116=DADOS!$B$48,$F$19,IF(J116=DADOS!$B$49,$F$20,IF(J116=DADOS!$B$50,$F$21,IF(J116=DADOS!$B$51,$F$22,IF(J116=DADOS!$B$52,$F$23,IF(J116=DADOS!$B$53,$F$24,0)))))))),IF(J116=DADOS!$B$46,$F$55,IF(J116=DADOS!$B$47,$F$56,IF(J116=DADOS!$B$48,$F$57,IF(J116=DADOS!$B$49,$F$58,IF(J116=DADOS!$B$50,$F$59,IF(J116=DADOS!$B$51,$F$60,IF(J116=DADOS!$B$52,$F$61,IF(J116=DADOS!$B$53,$F$62,0))))))))))</f>
        <v>0</v>
      </c>
      <c r="R116" s="338"/>
      <c r="S116" s="338"/>
      <c r="T116" s="143" t="s">
        <v>31</v>
      </c>
      <c r="V116" s="2"/>
      <c r="W116" s="2"/>
    </row>
    <row r="117" spans="2:23" ht="15" customHeight="1" outlineLevel="1" x14ac:dyDescent="0.25">
      <c r="B117" s="333"/>
      <c r="C117" s="333"/>
      <c r="D117" s="333"/>
      <c r="E117" s="334"/>
      <c r="F117" s="223"/>
      <c r="G117" s="224"/>
      <c r="H117" s="224"/>
      <c r="I117" s="330"/>
      <c r="J117" s="223"/>
      <c r="K117" s="330"/>
      <c r="L117" s="223"/>
      <c r="M117" s="224"/>
      <c r="N117" s="330"/>
      <c r="O117" s="223"/>
      <c r="P117" s="224"/>
      <c r="Q117" s="337">
        <f>SUM(F117,O117,L117,IF($J$79=DADOS!$B$42,IF(J117=DADOS!$B$46,$F$17,IF(J117=DADOS!$B$47,$F$18,IF(J117=DADOS!$B$48,$F$19,IF(J117=DADOS!$B$49,$F$20,IF(J117=DADOS!$B$50,$F$21,IF(J117=DADOS!$B$51,$F$22,IF(J117=DADOS!$B$52,$F$23,IF(J117=DADOS!$B$53,$F$24,0)))))))),IF(J117=DADOS!$B$46,$F$55,IF(J117=DADOS!$B$47,$F$56,IF(J117=DADOS!$B$48,$F$57,IF(J117=DADOS!$B$49,$F$58,IF(J117=DADOS!$B$50,$F$59,IF(J117=DADOS!$B$51,$F$60,IF(J117=DADOS!$B$52,$F$61,IF(J117=DADOS!$B$53,$F$62,0))))))))))</f>
        <v>0</v>
      </c>
      <c r="R117" s="338"/>
      <c r="S117" s="338"/>
      <c r="T117" s="143" t="s">
        <v>31</v>
      </c>
      <c r="V117" s="2"/>
      <c r="W117" s="2"/>
    </row>
    <row r="118" spans="2:23" ht="15" customHeight="1" outlineLevel="1" x14ac:dyDescent="0.25">
      <c r="B118" s="333"/>
      <c r="C118" s="333"/>
      <c r="D118" s="333"/>
      <c r="E118" s="334"/>
      <c r="F118" s="223"/>
      <c r="G118" s="224"/>
      <c r="H118" s="224"/>
      <c r="I118" s="330"/>
      <c r="J118" s="223"/>
      <c r="K118" s="330"/>
      <c r="L118" s="223"/>
      <c r="M118" s="224"/>
      <c r="N118" s="330"/>
      <c r="O118" s="223"/>
      <c r="P118" s="224"/>
      <c r="Q118" s="337">
        <f>SUM(F118,O118,L118,IF($J$79=DADOS!$B$42,IF(J118=DADOS!$B$46,$F$17,IF(J118=DADOS!$B$47,$F$18,IF(J118=DADOS!$B$48,$F$19,IF(J118=DADOS!$B$49,$F$20,IF(J118=DADOS!$B$50,$F$21,IF(J118=DADOS!$B$51,$F$22,IF(J118=DADOS!$B$52,$F$23,IF(J118=DADOS!$B$53,$F$24,0)))))))),IF(J118=DADOS!$B$46,$F$55,IF(J118=DADOS!$B$47,$F$56,IF(J118=DADOS!$B$48,$F$57,IF(J118=DADOS!$B$49,$F$58,IF(J118=DADOS!$B$50,$F$59,IF(J118=DADOS!$B$51,$F$60,IF(J118=DADOS!$B$52,$F$61,IF(J118=DADOS!$B$53,$F$62,0))))))))))</f>
        <v>0</v>
      </c>
      <c r="R118" s="338"/>
      <c r="S118" s="338"/>
      <c r="T118" s="143" t="s">
        <v>31</v>
      </c>
      <c r="V118" s="2"/>
      <c r="W118" s="2"/>
    </row>
    <row r="119" spans="2:23" ht="15" customHeight="1" outlineLevel="1" x14ac:dyDescent="0.25">
      <c r="B119" s="333"/>
      <c r="C119" s="333"/>
      <c r="D119" s="333"/>
      <c r="E119" s="334"/>
      <c r="F119" s="223"/>
      <c r="G119" s="224"/>
      <c r="H119" s="224"/>
      <c r="I119" s="330"/>
      <c r="J119" s="223"/>
      <c r="K119" s="330"/>
      <c r="L119" s="223"/>
      <c r="M119" s="224"/>
      <c r="N119" s="330"/>
      <c r="O119" s="223"/>
      <c r="P119" s="224"/>
      <c r="Q119" s="337">
        <f>SUM(F119,O119,L119,IF($J$79=DADOS!$B$42,IF(J119=DADOS!$B$46,$F$17,IF(J119=DADOS!$B$47,$F$18,IF(J119=DADOS!$B$48,$F$19,IF(J119=DADOS!$B$49,$F$20,IF(J119=DADOS!$B$50,$F$21,IF(J119=DADOS!$B$51,$F$22,IF(J119=DADOS!$B$52,$F$23,IF(J119=DADOS!$B$53,$F$24,0)))))))),IF(J119=DADOS!$B$46,$F$55,IF(J119=DADOS!$B$47,$F$56,IF(J119=DADOS!$B$48,$F$57,IF(J119=DADOS!$B$49,$F$58,IF(J119=DADOS!$B$50,$F$59,IF(J119=DADOS!$B$51,$F$60,IF(J119=DADOS!$B$52,$F$61,IF(J119=DADOS!$B$53,$F$62,0))))))))))</f>
        <v>0</v>
      </c>
      <c r="R119" s="338"/>
      <c r="S119" s="338"/>
      <c r="T119" s="143" t="s">
        <v>31</v>
      </c>
      <c r="V119" s="2"/>
      <c r="W119" s="2"/>
    </row>
    <row r="120" spans="2:23" ht="15" customHeight="1" outlineLevel="1" x14ac:dyDescent="0.25">
      <c r="B120" s="333"/>
      <c r="C120" s="333"/>
      <c r="D120" s="333"/>
      <c r="E120" s="334"/>
      <c r="F120" s="223"/>
      <c r="G120" s="224"/>
      <c r="H120" s="224"/>
      <c r="I120" s="330"/>
      <c r="J120" s="223"/>
      <c r="K120" s="330"/>
      <c r="L120" s="223"/>
      <c r="M120" s="224"/>
      <c r="N120" s="330"/>
      <c r="O120" s="223"/>
      <c r="P120" s="224"/>
      <c r="Q120" s="337">
        <f>SUM(F120,O120,L120,IF($J$79=DADOS!$B$42,IF(J120=DADOS!$B$46,$F$17,IF(J120=DADOS!$B$47,$F$18,IF(J120=DADOS!$B$48,$F$19,IF(J120=DADOS!$B$49,$F$20,IF(J120=DADOS!$B$50,$F$21,IF(J120=DADOS!$B$51,$F$22,IF(J120=DADOS!$B$52,$F$23,IF(J120=DADOS!$B$53,$F$24,0)))))))),IF(J120=DADOS!$B$46,$F$55,IF(J120=DADOS!$B$47,$F$56,IF(J120=DADOS!$B$48,$F$57,IF(J120=DADOS!$B$49,$F$58,IF(J120=DADOS!$B$50,$F$59,IF(J120=DADOS!$B$51,$F$60,IF(J120=DADOS!$B$52,$F$61,IF(J120=DADOS!$B$53,$F$62,0))))))))))</f>
        <v>0</v>
      </c>
      <c r="R120" s="338"/>
      <c r="S120" s="338"/>
      <c r="T120" s="143" t="s">
        <v>31</v>
      </c>
      <c r="V120" s="2"/>
      <c r="W120" s="2"/>
    </row>
    <row r="121" spans="2:23" ht="15" customHeight="1" outlineLevel="1" x14ac:dyDescent="0.25">
      <c r="B121" s="333"/>
      <c r="C121" s="333"/>
      <c r="D121" s="333"/>
      <c r="E121" s="334"/>
      <c r="F121" s="223"/>
      <c r="G121" s="224"/>
      <c r="H121" s="224"/>
      <c r="I121" s="330"/>
      <c r="J121" s="223"/>
      <c r="K121" s="330"/>
      <c r="L121" s="223"/>
      <c r="M121" s="224"/>
      <c r="N121" s="330"/>
      <c r="O121" s="223"/>
      <c r="P121" s="224"/>
      <c r="Q121" s="337">
        <f>SUM(F121,O121,L121,IF($J$79=DADOS!$B$42,IF(J121=DADOS!$B$46,$F$17,IF(J121=DADOS!$B$47,$F$18,IF(J121=DADOS!$B$48,$F$19,IF(J121=DADOS!$B$49,$F$20,IF(J121=DADOS!$B$50,$F$21,IF(J121=DADOS!$B$51,$F$22,IF(J121=DADOS!$B$52,$F$23,IF(J121=DADOS!$B$53,$F$24,0)))))))),IF(J121=DADOS!$B$46,$F$55,IF(J121=DADOS!$B$47,$F$56,IF(J121=DADOS!$B$48,$F$57,IF(J121=DADOS!$B$49,$F$58,IF(J121=DADOS!$B$50,$F$59,IF(J121=DADOS!$B$51,$F$60,IF(J121=DADOS!$B$52,$F$61,IF(J121=DADOS!$B$53,$F$62,0))))))))))</f>
        <v>0</v>
      </c>
      <c r="R121" s="338"/>
      <c r="S121" s="338"/>
      <c r="T121" s="143" t="s">
        <v>31</v>
      </c>
      <c r="V121" s="2"/>
      <c r="W121" s="2"/>
    </row>
    <row r="122" spans="2:23" ht="15" customHeight="1" outlineLevel="1" x14ac:dyDescent="0.25">
      <c r="B122" s="333"/>
      <c r="C122" s="333"/>
      <c r="D122" s="333"/>
      <c r="E122" s="334"/>
      <c r="F122" s="223"/>
      <c r="G122" s="224"/>
      <c r="H122" s="224"/>
      <c r="I122" s="330"/>
      <c r="J122" s="223"/>
      <c r="K122" s="330"/>
      <c r="L122" s="223"/>
      <c r="M122" s="224"/>
      <c r="N122" s="330"/>
      <c r="O122" s="223"/>
      <c r="P122" s="224"/>
      <c r="Q122" s="337">
        <f>SUM(F122,O122,L122,IF($J$79=DADOS!$B$42,IF(J122=DADOS!$B$46,$F$17,IF(J122=DADOS!$B$47,$F$18,IF(J122=DADOS!$B$48,$F$19,IF(J122=DADOS!$B$49,$F$20,IF(J122=DADOS!$B$50,$F$21,IF(J122=DADOS!$B$51,$F$22,IF(J122=DADOS!$B$52,$F$23,IF(J122=DADOS!$B$53,$F$24,0)))))))),IF(J122=DADOS!$B$46,$F$55,IF(J122=DADOS!$B$47,$F$56,IF(J122=DADOS!$B$48,$F$57,IF(J122=DADOS!$B$49,$F$58,IF(J122=DADOS!$B$50,$F$59,IF(J122=DADOS!$B$51,$F$60,IF(J122=DADOS!$B$52,$F$61,IF(J122=DADOS!$B$53,$F$62,0))))))))))</f>
        <v>0</v>
      </c>
      <c r="R122" s="338"/>
      <c r="S122" s="338"/>
      <c r="T122" s="143" t="s">
        <v>31</v>
      </c>
      <c r="V122" s="2"/>
      <c r="W122" s="2"/>
    </row>
    <row r="123" spans="2:23" ht="15" customHeight="1" outlineLevel="1" x14ac:dyDescent="0.25">
      <c r="B123" s="333"/>
      <c r="C123" s="333"/>
      <c r="D123" s="333"/>
      <c r="E123" s="334"/>
      <c r="F123" s="223"/>
      <c r="G123" s="224"/>
      <c r="H123" s="224"/>
      <c r="I123" s="330"/>
      <c r="J123" s="223"/>
      <c r="K123" s="330"/>
      <c r="L123" s="223"/>
      <c r="M123" s="224"/>
      <c r="N123" s="330"/>
      <c r="O123" s="223"/>
      <c r="P123" s="224"/>
      <c r="Q123" s="337">
        <f>SUM(F123,O123,L123,IF($J$79=DADOS!$B$42,IF(J123=DADOS!$B$46,$F$17,IF(J123=DADOS!$B$47,$F$18,IF(J123=DADOS!$B$48,$F$19,IF(J123=DADOS!$B$49,$F$20,IF(J123=DADOS!$B$50,$F$21,IF(J123=DADOS!$B$51,$F$22,IF(J123=DADOS!$B$52,$F$23,IF(J123=DADOS!$B$53,$F$24,0)))))))),IF(J123=DADOS!$B$46,$F$55,IF(J123=DADOS!$B$47,$F$56,IF(J123=DADOS!$B$48,$F$57,IF(J123=DADOS!$B$49,$F$58,IF(J123=DADOS!$B$50,$F$59,IF(J123=DADOS!$B$51,$F$60,IF(J123=DADOS!$B$52,$F$61,IF(J123=DADOS!$B$53,$F$62,0))))))))))</f>
        <v>0</v>
      </c>
      <c r="R123" s="338"/>
      <c r="S123" s="338"/>
      <c r="T123" s="143" t="s">
        <v>31</v>
      </c>
      <c r="V123" s="2"/>
      <c r="W123" s="2"/>
    </row>
    <row r="124" spans="2:23" ht="15" customHeight="1" outlineLevel="1" x14ac:dyDescent="0.25">
      <c r="B124" s="333"/>
      <c r="C124" s="333"/>
      <c r="D124" s="333"/>
      <c r="E124" s="334"/>
      <c r="F124" s="223"/>
      <c r="G124" s="224"/>
      <c r="H124" s="224"/>
      <c r="I124" s="330"/>
      <c r="J124" s="223"/>
      <c r="K124" s="330"/>
      <c r="L124" s="223"/>
      <c r="M124" s="224"/>
      <c r="N124" s="330"/>
      <c r="O124" s="223"/>
      <c r="P124" s="224"/>
      <c r="Q124" s="337">
        <f>SUM(F124,O124,L124,IF($J$79=DADOS!$B$42,IF(J124=DADOS!$B$46,$F$17,IF(J124=DADOS!$B$47,$F$18,IF(J124=DADOS!$B$48,$F$19,IF(J124=DADOS!$B$49,$F$20,IF(J124=DADOS!$B$50,$F$21,IF(J124=DADOS!$B$51,$F$22,IF(J124=DADOS!$B$52,$F$23,IF(J124=DADOS!$B$53,$F$24,0)))))))),IF(J124=DADOS!$B$46,$F$55,IF(J124=DADOS!$B$47,$F$56,IF(J124=DADOS!$B$48,$F$57,IF(J124=DADOS!$B$49,$F$58,IF(J124=DADOS!$B$50,$F$59,IF(J124=DADOS!$B$51,$F$60,IF(J124=DADOS!$B$52,$F$61,IF(J124=DADOS!$B$53,$F$62,0))))))))))</f>
        <v>0</v>
      </c>
      <c r="R124" s="338"/>
      <c r="S124" s="338"/>
      <c r="T124" s="143" t="s">
        <v>31</v>
      </c>
      <c r="V124" s="2"/>
      <c r="W124" s="2"/>
    </row>
    <row r="125" spans="2:23" ht="15" customHeight="1" outlineLevel="1" x14ac:dyDescent="0.25">
      <c r="B125" s="333"/>
      <c r="C125" s="333"/>
      <c r="D125" s="333"/>
      <c r="E125" s="334"/>
      <c r="F125" s="223"/>
      <c r="G125" s="224"/>
      <c r="H125" s="224"/>
      <c r="I125" s="330"/>
      <c r="J125" s="223"/>
      <c r="K125" s="330"/>
      <c r="L125" s="223"/>
      <c r="M125" s="224"/>
      <c r="N125" s="330"/>
      <c r="O125" s="223"/>
      <c r="P125" s="224"/>
      <c r="Q125" s="337">
        <f>SUM(F125,O125,L125,IF($J$79=DADOS!$B$42,IF(J125=DADOS!$B$46,$F$17,IF(J125=DADOS!$B$47,$F$18,IF(J125=DADOS!$B$48,$F$19,IF(J125=DADOS!$B$49,$F$20,IF(J125=DADOS!$B$50,$F$21,IF(J125=DADOS!$B$51,$F$22,IF(J125=DADOS!$B$52,$F$23,IF(J125=DADOS!$B$53,$F$24,0)))))))),IF(J125=DADOS!$B$46,$F$55,IF(J125=DADOS!$B$47,$F$56,IF(J125=DADOS!$B$48,$F$57,IF(J125=DADOS!$B$49,$F$58,IF(J125=DADOS!$B$50,$F$59,IF(J125=DADOS!$B$51,$F$60,IF(J125=DADOS!$B$52,$F$61,IF(J125=DADOS!$B$53,$F$62,0))))))))))</f>
        <v>0</v>
      </c>
      <c r="R125" s="338"/>
      <c r="S125" s="338"/>
      <c r="T125" s="143" t="s">
        <v>31</v>
      </c>
      <c r="V125" s="2"/>
      <c r="W125" s="2"/>
    </row>
    <row r="126" spans="2:23" ht="15" customHeight="1" outlineLevel="1" x14ac:dyDescent="0.25">
      <c r="B126" s="333"/>
      <c r="C126" s="333"/>
      <c r="D126" s="333"/>
      <c r="E126" s="334"/>
      <c r="F126" s="223"/>
      <c r="G126" s="224"/>
      <c r="H126" s="224"/>
      <c r="I126" s="330"/>
      <c r="J126" s="223"/>
      <c r="K126" s="330"/>
      <c r="L126" s="223"/>
      <c r="M126" s="224"/>
      <c r="N126" s="330"/>
      <c r="O126" s="223"/>
      <c r="P126" s="224"/>
      <c r="Q126" s="337">
        <f>SUM(F126,O126,L126,IF($J$79=DADOS!$B$42,IF(J126=DADOS!$B$46,$F$17,IF(J126=DADOS!$B$47,$F$18,IF(J126=DADOS!$B$48,$F$19,IF(J126=DADOS!$B$49,$F$20,IF(J126=DADOS!$B$50,$F$21,IF(J126=DADOS!$B$51,$F$22,IF(J126=DADOS!$B$52,$F$23,IF(J126=DADOS!$B$53,$F$24,0)))))))),IF(J126=DADOS!$B$46,$F$55,IF(J126=DADOS!$B$47,$F$56,IF(J126=DADOS!$B$48,$F$57,IF(J126=DADOS!$B$49,$F$58,IF(J126=DADOS!$B$50,$F$59,IF(J126=DADOS!$B$51,$F$60,IF(J126=DADOS!$B$52,$F$61,IF(J126=DADOS!$B$53,$F$62,0))))))))))</f>
        <v>0</v>
      </c>
      <c r="R126" s="338"/>
      <c r="S126" s="338"/>
      <c r="T126" s="143" t="s">
        <v>31</v>
      </c>
      <c r="V126" s="2"/>
      <c r="W126" s="2"/>
    </row>
    <row r="127" spans="2:23" ht="15" customHeight="1" outlineLevel="1" x14ac:dyDescent="0.25">
      <c r="B127" s="333"/>
      <c r="C127" s="333"/>
      <c r="D127" s="333"/>
      <c r="E127" s="334"/>
      <c r="F127" s="223"/>
      <c r="G127" s="224"/>
      <c r="H127" s="224"/>
      <c r="I127" s="330"/>
      <c r="J127" s="223"/>
      <c r="K127" s="330"/>
      <c r="L127" s="223"/>
      <c r="M127" s="224"/>
      <c r="N127" s="330"/>
      <c r="O127" s="223"/>
      <c r="P127" s="224"/>
      <c r="Q127" s="337">
        <f>SUM(F127,O127,L127,IF($J$79=DADOS!$B$42,IF(J127=DADOS!$B$46,$F$17,IF(J127=DADOS!$B$47,$F$18,IF(J127=DADOS!$B$48,$F$19,IF(J127=DADOS!$B$49,$F$20,IF(J127=DADOS!$B$50,$F$21,IF(J127=DADOS!$B$51,$F$22,IF(J127=DADOS!$B$52,$F$23,IF(J127=DADOS!$B$53,$F$24,0)))))))),IF(J127=DADOS!$B$46,$F$55,IF(J127=DADOS!$B$47,$F$56,IF(J127=DADOS!$B$48,$F$57,IF(J127=DADOS!$B$49,$F$58,IF(J127=DADOS!$B$50,$F$59,IF(J127=DADOS!$B$51,$F$60,IF(J127=DADOS!$B$52,$F$61,IF(J127=DADOS!$B$53,$F$62,0))))))))))</f>
        <v>0</v>
      </c>
      <c r="R127" s="338"/>
      <c r="S127" s="338"/>
      <c r="T127" s="143" t="s">
        <v>31</v>
      </c>
      <c r="V127" s="2"/>
      <c r="W127" s="2"/>
    </row>
    <row r="128" spans="2:23" ht="15" customHeight="1" outlineLevel="1" x14ac:dyDescent="0.25">
      <c r="B128" s="333"/>
      <c r="C128" s="333"/>
      <c r="D128" s="333"/>
      <c r="E128" s="334"/>
      <c r="F128" s="223"/>
      <c r="G128" s="224"/>
      <c r="H128" s="224"/>
      <c r="I128" s="330"/>
      <c r="J128" s="223"/>
      <c r="K128" s="330"/>
      <c r="L128" s="223"/>
      <c r="M128" s="224"/>
      <c r="N128" s="330"/>
      <c r="O128" s="223"/>
      <c r="P128" s="224"/>
      <c r="Q128" s="337">
        <f>SUM(F128,O128,L128,IF($J$79=DADOS!$B$42,IF(J128=DADOS!$B$46,$F$17,IF(J128=DADOS!$B$47,$F$18,IF(J128=DADOS!$B$48,$F$19,IF(J128=DADOS!$B$49,$F$20,IF(J128=DADOS!$B$50,$F$21,IF(J128=DADOS!$B$51,$F$22,IF(J128=DADOS!$B$52,$F$23,IF(J128=DADOS!$B$53,$F$24,0)))))))),IF(J128=DADOS!$B$46,$F$55,IF(J128=DADOS!$B$47,$F$56,IF(J128=DADOS!$B$48,$F$57,IF(J128=DADOS!$B$49,$F$58,IF(J128=DADOS!$B$50,$F$59,IF(J128=DADOS!$B$51,$F$60,IF(J128=DADOS!$B$52,$F$61,IF(J128=DADOS!$B$53,$F$62,0))))))))))</f>
        <v>0</v>
      </c>
      <c r="R128" s="338"/>
      <c r="S128" s="338"/>
      <c r="T128" s="143" t="s">
        <v>31</v>
      </c>
      <c r="V128" s="2"/>
      <c r="W128" s="2"/>
    </row>
    <row r="129" spans="2:23" ht="15" customHeight="1" outlineLevel="1" x14ac:dyDescent="0.25">
      <c r="B129" s="333"/>
      <c r="C129" s="333"/>
      <c r="D129" s="333"/>
      <c r="E129" s="334"/>
      <c r="F129" s="223"/>
      <c r="G129" s="224"/>
      <c r="H129" s="224"/>
      <c r="I129" s="330"/>
      <c r="J129" s="223"/>
      <c r="K129" s="330"/>
      <c r="L129" s="223"/>
      <c r="M129" s="224"/>
      <c r="N129" s="330"/>
      <c r="O129" s="223"/>
      <c r="P129" s="224"/>
      <c r="Q129" s="337">
        <f>SUM(F129,O129,L129,IF($J$79=DADOS!$B$42,IF(J129=DADOS!$B$46,$F$17,IF(J129=DADOS!$B$47,$F$18,IF(J129=DADOS!$B$48,$F$19,IF(J129=DADOS!$B$49,$F$20,IF(J129=DADOS!$B$50,$F$21,IF(J129=DADOS!$B$51,$F$22,IF(J129=DADOS!$B$52,$F$23,IF(J129=DADOS!$B$53,$F$24,0)))))))),IF(J129=DADOS!$B$46,$F$55,IF(J129=DADOS!$B$47,$F$56,IF(J129=DADOS!$B$48,$F$57,IF(J129=DADOS!$B$49,$F$58,IF(J129=DADOS!$B$50,$F$59,IF(J129=DADOS!$B$51,$F$60,IF(J129=DADOS!$B$52,$F$61,IF(J129=DADOS!$B$53,$F$62,0))))))))))</f>
        <v>0</v>
      </c>
      <c r="R129" s="338"/>
      <c r="S129" s="338"/>
      <c r="T129" s="143" t="s">
        <v>31</v>
      </c>
      <c r="V129" s="2"/>
      <c r="W129" s="2"/>
    </row>
    <row r="130" spans="2:23" ht="15" customHeight="1" outlineLevel="1" x14ac:dyDescent="0.25">
      <c r="B130" s="333"/>
      <c r="C130" s="333"/>
      <c r="D130" s="333"/>
      <c r="E130" s="334"/>
      <c r="F130" s="223"/>
      <c r="G130" s="224"/>
      <c r="H130" s="224"/>
      <c r="I130" s="330"/>
      <c r="J130" s="223"/>
      <c r="K130" s="330"/>
      <c r="L130" s="223"/>
      <c r="M130" s="224"/>
      <c r="N130" s="330"/>
      <c r="O130" s="223"/>
      <c r="P130" s="224"/>
      <c r="Q130" s="337">
        <f>SUM(F130,O130,L130,IF($J$79=DADOS!$B$42,IF(J130=DADOS!$B$46,$F$17,IF(J130=DADOS!$B$47,$F$18,IF(J130=DADOS!$B$48,$F$19,IF(J130=DADOS!$B$49,$F$20,IF(J130=DADOS!$B$50,$F$21,IF(J130=DADOS!$B$51,$F$22,IF(J130=DADOS!$B$52,$F$23,IF(J130=DADOS!$B$53,$F$24,0)))))))),IF(J130=DADOS!$B$46,$F$55,IF(J130=DADOS!$B$47,$F$56,IF(J130=DADOS!$B$48,$F$57,IF(J130=DADOS!$B$49,$F$58,IF(J130=DADOS!$B$50,$F$59,IF(J130=DADOS!$B$51,$F$60,IF(J130=DADOS!$B$52,$F$61,IF(J130=DADOS!$B$53,$F$62,0))))))))))</f>
        <v>0</v>
      </c>
      <c r="R130" s="338"/>
      <c r="S130" s="338"/>
      <c r="T130" s="143" t="s">
        <v>31</v>
      </c>
      <c r="V130" s="2"/>
      <c r="W130" s="2"/>
    </row>
    <row r="131" spans="2:23" ht="15" customHeight="1" outlineLevel="1" x14ac:dyDescent="0.25">
      <c r="B131" s="333"/>
      <c r="C131" s="333"/>
      <c r="D131" s="333"/>
      <c r="E131" s="334"/>
      <c r="F131" s="223"/>
      <c r="G131" s="224"/>
      <c r="H131" s="224"/>
      <c r="I131" s="330"/>
      <c r="J131" s="223"/>
      <c r="K131" s="330"/>
      <c r="L131" s="223"/>
      <c r="M131" s="224"/>
      <c r="N131" s="330"/>
      <c r="O131" s="223"/>
      <c r="P131" s="224"/>
      <c r="Q131" s="337">
        <f>SUM(F131,O131,L131,IF($J$79=DADOS!$B$42,IF(J131=DADOS!$B$46,$F$17,IF(J131=DADOS!$B$47,$F$18,IF(J131=DADOS!$B$48,$F$19,IF(J131=DADOS!$B$49,$F$20,IF(J131=DADOS!$B$50,$F$21,IF(J131=DADOS!$B$51,$F$22,IF(J131=DADOS!$B$52,$F$23,IF(J131=DADOS!$B$53,$F$24,0)))))))),IF(J131=DADOS!$B$46,$F$55,IF(J131=DADOS!$B$47,$F$56,IF(J131=DADOS!$B$48,$F$57,IF(J131=DADOS!$B$49,$F$58,IF(J131=DADOS!$B$50,$F$59,IF(J131=DADOS!$B$51,$F$60,IF(J131=DADOS!$B$52,$F$61,IF(J131=DADOS!$B$53,$F$62,0))))))))))</f>
        <v>0</v>
      </c>
      <c r="R131" s="338"/>
      <c r="S131" s="338"/>
      <c r="T131" s="143" t="s">
        <v>31</v>
      </c>
      <c r="V131" s="2"/>
      <c r="W131" s="2"/>
    </row>
    <row r="132" spans="2:23" ht="15" customHeight="1" outlineLevel="1" x14ac:dyDescent="0.25">
      <c r="B132" s="333"/>
      <c r="C132" s="333"/>
      <c r="D132" s="333"/>
      <c r="E132" s="334"/>
      <c r="F132" s="223"/>
      <c r="G132" s="224"/>
      <c r="H132" s="224"/>
      <c r="I132" s="330"/>
      <c r="J132" s="223"/>
      <c r="K132" s="330"/>
      <c r="L132" s="223"/>
      <c r="M132" s="224"/>
      <c r="N132" s="330"/>
      <c r="O132" s="223"/>
      <c r="P132" s="224"/>
      <c r="Q132" s="337">
        <f>SUM(F132,O132,L132,IF($J$79=DADOS!$B$42,IF(J132=DADOS!$B$46,$F$17,IF(J132=DADOS!$B$47,$F$18,IF(J132=DADOS!$B$48,$F$19,IF(J132=DADOS!$B$49,$F$20,IF(J132=DADOS!$B$50,$F$21,IF(J132=DADOS!$B$51,$F$22,IF(J132=DADOS!$B$52,$F$23,IF(J132=DADOS!$B$53,$F$24,0)))))))),IF(J132=DADOS!$B$46,$F$55,IF(J132=DADOS!$B$47,$F$56,IF(J132=DADOS!$B$48,$F$57,IF(J132=DADOS!$B$49,$F$58,IF(J132=DADOS!$B$50,$F$59,IF(J132=DADOS!$B$51,$F$60,IF(J132=DADOS!$B$52,$F$61,IF(J132=DADOS!$B$53,$F$62,0))))))))))</f>
        <v>0</v>
      </c>
      <c r="R132" s="338"/>
      <c r="S132" s="338"/>
      <c r="T132" s="143" t="s">
        <v>31</v>
      </c>
      <c r="V132" s="2"/>
      <c r="W132" s="2"/>
    </row>
    <row r="133" spans="2:23" ht="15" customHeight="1" outlineLevel="1" x14ac:dyDescent="0.25">
      <c r="B133" s="333"/>
      <c r="C133" s="333"/>
      <c r="D133" s="333"/>
      <c r="E133" s="334"/>
      <c r="F133" s="223"/>
      <c r="G133" s="224"/>
      <c r="H133" s="224"/>
      <c r="I133" s="330"/>
      <c r="J133" s="223"/>
      <c r="K133" s="330"/>
      <c r="L133" s="223"/>
      <c r="M133" s="224"/>
      <c r="N133" s="330"/>
      <c r="O133" s="223"/>
      <c r="P133" s="224"/>
      <c r="Q133" s="337">
        <f>SUM(F133,O133,L133,IF($J$79=DADOS!$B$42,IF(J133=DADOS!$B$46,$F$17,IF(J133=DADOS!$B$47,$F$18,IF(J133=DADOS!$B$48,$F$19,IF(J133=DADOS!$B$49,$F$20,IF(J133=DADOS!$B$50,$F$21,IF(J133=DADOS!$B$51,$F$22,IF(J133=DADOS!$B$52,$F$23,IF(J133=DADOS!$B$53,$F$24,0)))))))),IF(J133=DADOS!$B$46,$F$55,IF(J133=DADOS!$B$47,$F$56,IF(J133=DADOS!$B$48,$F$57,IF(J133=DADOS!$B$49,$F$58,IF(J133=DADOS!$B$50,$F$59,IF(J133=DADOS!$B$51,$F$60,IF(J133=DADOS!$B$52,$F$61,IF(J133=DADOS!$B$53,$F$62,0))))))))))</f>
        <v>0</v>
      </c>
      <c r="R133" s="338"/>
      <c r="S133" s="338"/>
      <c r="T133" s="143" t="s">
        <v>31</v>
      </c>
      <c r="V133" s="2"/>
      <c r="W133" s="2"/>
    </row>
    <row r="134" spans="2:23" ht="15" customHeight="1" outlineLevel="1" x14ac:dyDescent="0.25">
      <c r="B134" s="333"/>
      <c r="C134" s="333"/>
      <c r="D134" s="333"/>
      <c r="E134" s="334"/>
      <c r="F134" s="223"/>
      <c r="G134" s="224"/>
      <c r="H134" s="224"/>
      <c r="I134" s="330"/>
      <c r="J134" s="223"/>
      <c r="K134" s="330"/>
      <c r="L134" s="223"/>
      <c r="M134" s="224"/>
      <c r="N134" s="330"/>
      <c r="O134" s="223"/>
      <c r="P134" s="224"/>
      <c r="Q134" s="337">
        <f>SUM(F134,O134,L134,IF($J$79=DADOS!$B$42,IF(J134=DADOS!$B$46,$F$17,IF(J134=DADOS!$B$47,$F$18,IF(J134=DADOS!$B$48,$F$19,IF(J134=DADOS!$B$49,$F$20,IF(J134=DADOS!$B$50,$F$21,IF(J134=DADOS!$B$51,$F$22,IF(J134=DADOS!$B$52,$F$23,IF(J134=DADOS!$B$53,$F$24,0)))))))),IF(J134=DADOS!$B$46,$F$55,IF(J134=DADOS!$B$47,$F$56,IF(J134=DADOS!$B$48,$F$57,IF(J134=DADOS!$B$49,$F$58,IF(J134=DADOS!$B$50,$F$59,IF(J134=DADOS!$B$51,$F$60,IF(J134=DADOS!$B$52,$F$61,IF(J134=DADOS!$B$53,$F$62,0))))))))))</f>
        <v>0</v>
      </c>
      <c r="R134" s="338"/>
      <c r="S134" s="338"/>
      <c r="T134" s="143" t="s">
        <v>31</v>
      </c>
      <c r="V134" s="2"/>
      <c r="W134" s="2"/>
    </row>
    <row r="135" spans="2:23" ht="15" customHeight="1" outlineLevel="1" x14ac:dyDescent="0.25">
      <c r="B135" s="333"/>
      <c r="C135" s="333"/>
      <c r="D135" s="333"/>
      <c r="E135" s="334"/>
      <c r="F135" s="223"/>
      <c r="G135" s="224"/>
      <c r="H135" s="224"/>
      <c r="I135" s="330"/>
      <c r="J135" s="223"/>
      <c r="K135" s="330"/>
      <c r="L135" s="223"/>
      <c r="M135" s="224"/>
      <c r="N135" s="330"/>
      <c r="O135" s="223"/>
      <c r="P135" s="224"/>
      <c r="Q135" s="337">
        <f>SUM(F135,O135,L135,IF($J$79=DADOS!$B$42,IF(J135=DADOS!$B$46,$F$17,IF(J135=DADOS!$B$47,$F$18,IF(J135=DADOS!$B$48,$F$19,IF(J135=DADOS!$B$49,$F$20,IF(J135=DADOS!$B$50,$F$21,IF(J135=DADOS!$B$51,$F$22,IF(J135=DADOS!$B$52,$F$23,IF(J135=DADOS!$B$53,$F$24,0)))))))),IF(J135=DADOS!$B$46,$F$55,IF(J135=DADOS!$B$47,$F$56,IF(J135=DADOS!$B$48,$F$57,IF(J135=DADOS!$B$49,$F$58,IF(J135=DADOS!$B$50,$F$59,IF(J135=DADOS!$B$51,$F$60,IF(J135=DADOS!$B$52,$F$61,IF(J135=DADOS!$B$53,$F$62,0))))))))))</f>
        <v>0</v>
      </c>
      <c r="R135" s="338"/>
      <c r="S135" s="338"/>
      <c r="T135" s="143" t="s">
        <v>31</v>
      </c>
      <c r="V135" s="2"/>
      <c r="W135" s="2"/>
    </row>
    <row r="136" spans="2:23" ht="15" customHeight="1" outlineLevel="1" x14ac:dyDescent="0.25">
      <c r="B136" s="333"/>
      <c r="C136" s="333"/>
      <c r="D136" s="333"/>
      <c r="E136" s="334"/>
      <c r="F136" s="223"/>
      <c r="G136" s="224"/>
      <c r="H136" s="224"/>
      <c r="I136" s="330"/>
      <c r="J136" s="223"/>
      <c r="K136" s="330"/>
      <c r="L136" s="223"/>
      <c r="M136" s="224"/>
      <c r="N136" s="330"/>
      <c r="O136" s="223"/>
      <c r="P136" s="224"/>
      <c r="Q136" s="337">
        <f>SUM(F136,O136,L136,IF($J$79=DADOS!$B$42,IF(J136=DADOS!$B$46,$F$17,IF(J136=DADOS!$B$47,$F$18,IF(J136=DADOS!$B$48,$F$19,IF(J136=DADOS!$B$49,$F$20,IF(J136=DADOS!$B$50,$F$21,IF(J136=DADOS!$B$51,$F$22,IF(J136=DADOS!$B$52,$F$23,IF(J136=DADOS!$B$53,$F$24,0)))))))),IF(J136=DADOS!$B$46,$F$55,IF(J136=DADOS!$B$47,$F$56,IF(J136=DADOS!$B$48,$F$57,IF(J136=DADOS!$B$49,$F$58,IF(J136=DADOS!$B$50,$F$59,IF(J136=DADOS!$B$51,$F$60,IF(J136=DADOS!$B$52,$F$61,IF(J136=DADOS!$B$53,$F$62,0))))))))))</f>
        <v>0</v>
      </c>
      <c r="R136" s="338"/>
      <c r="S136" s="338"/>
      <c r="T136" s="143" t="s">
        <v>31</v>
      </c>
      <c r="V136" s="2"/>
      <c r="W136" s="2"/>
    </row>
    <row r="137" spans="2:23" ht="15" customHeight="1" outlineLevel="1" x14ac:dyDescent="0.25">
      <c r="B137" s="333"/>
      <c r="C137" s="333"/>
      <c r="D137" s="333"/>
      <c r="E137" s="334"/>
      <c r="F137" s="223"/>
      <c r="G137" s="224"/>
      <c r="H137" s="224"/>
      <c r="I137" s="330"/>
      <c r="J137" s="223"/>
      <c r="K137" s="330"/>
      <c r="L137" s="223"/>
      <c r="M137" s="224"/>
      <c r="N137" s="330"/>
      <c r="O137" s="223"/>
      <c r="P137" s="224"/>
      <c r="Q137" s="337">
        <f>SUM(F137,O137,L137,IF($J$79=DADOS!$B$42,IF(J137=DADOS!$B$46,$F$17,IF(J137=DADOS!$B$47,$F$18,IF(J137=DADOS!$B$48,$F$19,IF(J137=DADOS!$B$49,$F$20,IF(J137=DADOS!$B$50,$F$21,IF(J137=DADOS!$B$51,$F$22,IF(J137=DADOS!$B$52,$F$23,IF(J137=DADOS!$B$53,$F$24,0)))))))),IF(J137=DADOS!$B$46,$F$55,IF(J137=DADOS!$B$47,$F$56,IF(J137=DADOS!$B$48,$F$57,IF(J137=DADOS!$B$49,$F$58,IF(J137=DADOS!$B$50,$F$59,IF(J137=DADOS!$B$51,$F$60,IF(J137=DADOS!$B$52,$F$61,IF(J137=DADOS!$B$53,$F$62,0))))))))))</f>
        <v>0</v>
      </c>
      <c r="R137" s="338"/>
      <c r="S137" s="338"/>
      <c r="T137" s="143" t="s">
        <v>31</v>
      </c>
      <c r="V137" s="2"/>
      <c r="W137" s="2"/>
    </row>
    <row r="138" spans="2:23" ht="15" customHeight="1" outlineLevel="1" x14ac:dyDescent="0.25">
      <c r="B138" s="333"/>
      <c r="C138" s="333"/>
      <c r="D138" s="333"/>
      <c r="E138" s="334"/>
      <c r="F138" s="223"/>
      <c r="G138" s="224"/>
      <c r="H138" s="224"/>
      <c r="I138" s="330"/>
      <c r="J138" s="223"/>
      <c r="K138" s="330"/>
      <c r="L138" s="223"/>
      <c r="M138" s="224"/>
      <c r="N138" s="330"/>
      <c r="O138" s="223"/>
      <c r="P138" s="224"/>
      <c r="Q138" s="337">
        <f>SUM(F138,O138,L138,IF($J$79=DADOS!$B$42,IF(J138=DADOS!$B$46,$F$17,IF(J138=DADOS!$B$47,$F$18,IF(J138=DADOS!$B$48,$F$19,IF(J138=DADOS!$B$49,$F$20,IF(J138=DADOS!$B$50,$F$21,IF(J138=DADOS!$B$51,$F$22,IF(J138=DADOS!$B$52,$F$23,IF(J138=DADOS!$B$53,$F$24,0)))))))),IF(J138=DADOS!$B$46,$F$55,IF(J138=DADOS!$B$47,$F$56,IF(J138=DADOS!$B$48,$F$57,IF(J138=DADOS!$B$49,$F$58,IF(J138=DADOS!$B$50,$F$59,IF(J138=DADOS!$B$51,$F$60,IF(J138=DADOS!$B$52,$F$61,IF(J138=DADOS!$B$53,$F$62,0))))))))))</f>
        <v>0</v>
      </c>
      <c r="R138" s="338"/>
      <c r="S138" s="338"/>
      <c r="T138" s="143" t="s">
        <v>31</v>
      </c>
      <c r="V138" s="2"/>
      <c r="W138" s="2"/>
    </row>
    <row r="139" spans="2:23" ht="15.75" thickBot="1" x14ac:dyDescent="0.3">
      <c r="B139" s="333"/>
      <c r="C139" s="333"/>
      <c r="D139" s="333"/>
      <c r="E139" s="334"/>
      <c r="F139" s="223"/>
      <c r="G139" s="224"/>
      <c r="H139" s="224"/>
      <c r="I139" s="330"/>
      <c r="J139" s="223"/>
      <c r="K139" s="330"/>
      <c r="L139" s="223"/>
      <c r="M139" s="224"/>
      <c r="N139" s="330"/>
      <c r="O139" s="223"/>
      <c r="P139" s="224"/>
      <c r="Q139" s="398">
        <f>SUM(F139,O139,L139,IF($J$79=DADOS!$B$42,IF(J139=DADOS!$B$46,$F$17,IF(J139=DADOS!$B$47,$F$18,IF(J139=DADOS!$B$48,$F$19,IF(J139=DADOS!$B$49,$F$20,IF(J139=DADOS!$B$50,$F$21,IF(J139=DADOS!$B$51,$F$22,IF(J139=DADOS!$B$52,$F$23,IF(J139=DADOS!$B$53,$F$24,0)))))))),IF(J139=DADOS!$B$46,$F$55,IF(J139=DADOS!$B$47,$F$56,IF(J139=DADOS!$B$48,$F$57,IF(J139=DADOS!$B$49,$F$58,IF(J139=DADOS!$B$50,$F$59,IF(J139=DADOS!$B$51,$F$60,IF(J139=DADOS!$B$52,$F$61,IF(J139=DADOS!$B$53,$F$62,0))))))))))</f>
        <v>0</v>
      </c>
      <c r="R139" s="399"/>
      <c r="S139" s="399"/>
      <c r="T139" s="144" t="s">
        <v>31</v>
      </c>
      <c r="V139" s="78">
        <f>IF(SUM(L80:N169,W80:W82)&gt;W139,0,W139-SUM(L80:N169,W80:W82))</f>
        <v>0</v>
      </c>
      <c r="W139" s="79">
        <f>IF(SUM(F21,N8)*5&gt;500,500,SUM(F21,N8)*5)</f>
        <v>0</v>
      </c>
    </row>
    <row r="140" spans="2:23" ht="15" customHeight="1" outlineLevel="1" x14ac:dyDescent="0.25">
      <c r="B140" s="339"/>
      <c r="C140" s="339"/>
      <c r="D140" s="339"/>
      <c r="E140" s="340"/>
      <c r="F140" s="341"/>
      <c r="G140" s="342"/>
      <c r="H140" s="342"/>
      <c r="I140" s="343"/>
      <c r="J140" s="223"/>
      <c r="K140" s="330"/>
      <c r="L140" s="341"/>
      <c r="M140" s="342"/>
      <c r="N140" s="343"/>
      <c r="O140" s="341"/>
      <c r="P140" s="343"/>
      <c r="Q140" s="345">
        <f>SUM(F140,O140,L140,IF($J$79=DADOS!$B$42,IF(J140=DADOS!$B$46,$F$17,IF(J140=DADOS!$B$47,$F$18,IF(J140=DADOS!$B$48,$F$19,IF(J140=DADOS!$B$49,$F$20,IF(J140=DADOS!$B$50,$F$21,IF(J140=DADOS!$B$51,$F$22,IF(J140=DADOS!$B$52,$F$23,IF(J140=DADOS!$B$53,$F$24,0)))))))),IF(J140=DADOS!$B$46,$F$55,IF(J140=DADOS!$B$47,$F$56,IF(J140=DADOS!$B$48,$F$57,IF(J140=DADOS!$B$49,$F$58,IF(J140=DADOS!$B$50,$F$59,IF(J140=DADOS!$B$51,$F$60,IF(J140=DADOS!$B$52,$F$61,IF(J140=DADOS!$B$53,$F$62,0))))))))))</f>
        <v>0</v>
      </c>
      <c r="R140" s="346"/>
      <c r="S140" s="346"/>
      <c r="T140" s="145" t="s">
        <v>31</v>
      </c>
    </row>
    <row r="141" spans="2:23" ht="15" customHeight="1" outlineLevel="1" x14ac:dyDescent="0.25">
      <c r="B141" s="339"/>
      <c r="C141" s="339"/>
      <c r="D141" s="339"/>
      <c r="E141" s="340"/>
      <c r="F141" s="341"/>
      <c r="G141" s="342"/>
      <c r="H141" s="342"/>
      <c r="I141" s="343"/>
      <c r="J141" s="223"/>
      <c r="K141" s="330"/>
      <c r="L141" s="341"/>
      <c r="M141" s="342"/>
      <c r="N141" s="343"/>
      <c r="O141" s="341"/>
      <c r="P141" s="343"/>
      <c r="Q141" s="344">
        <f>SUM(F141,O141,L141,IF($J$79=DADOS!$B$42,IF(J141=DADOS!$B$46,$F$17,IF(J141=DADOS!$B$47,$F$18,IF(J141=DADOS!$B$48,$F$19,IF(J141=DADOS!$B$49,$F$20,IF(J141=DADOS!$B$50,$F$21,IF(J141=DADOS!$B$51,$F$22,IF(J141=DADOS!$B$52,$F$23,IF(J141=DADOS!$B$53,$F$24,0)))))))),IF(J141=DADOS!$B$46,$F$55,IF(J141=DADOS!$B$47,$F$56,IF(J141=DADOS!$B$48,$F$57,IF(J141=DADOS!$B$49,$F$58,IF(J141=DADOS!$B$50,$F$59,IF(J141=DADOS!$B$51,$F$60,IF(J141=DADOS!$B$52,$F$61,IF(J141=DADOS!$B$53,$F$62,0))))))))))</f>
        <v>0</v>
      </c>
      <c r="R141" s="338"/>
      <c r="S141" s="338"/>
      <c r="T141" s="146" t="s">
        <v>31</v>
      </c>
    </row>
    <row r="142" spans="2:23" ht="15" customHeight="1" outlineLevel="1" x14ac:dyDescent="0.25">
      <c r="B142" s="339"/>
      <c r="C142" s="339"/>
      <c r="D142" s="339"/>
      <c r="E142" s="340"/>
      <c r="F142" s="341"/>
      <c r="G142" s="342"/>
      <c r="H142" s="342"/>
      <c r="I142" s="343"/>
      <c r="J142" s="223"/>
      <c r="K142" s="330"/>
      <c r="L142" s="341"/>
      <c r="M142" s="342"/>
      <c r="N142" s="343"/>
      <c r="O142" s="341"/>
      <c r="P142" s="343"/>
      <c r="Q142" s="344">
        <f>SUM(F142,O142,L142,IF($J$79=DADOS!$B$42,IF(J142=DADOS!$B$46,$F$17,IF(J142=DADOS!$B$47,$F$18,IF(J142=DADOS!$B$48,$F$19,IF(J142=DADOS!$B$49,$F$20,IF(J142=DADOS!$B$50,$F$21,IF(J142=DADOS!$B$51,$F$22,IF(J142=DADOS!$B$52,$F$23,IF(J142=DADOS!$B$53,$F$24,0)))))))),IF(J142=DADOS!$B$46,$F$55,IF(J142=DADOS!$B$47,$F$56,IF(J142=DADOS!$B$48,$F$57,IF(J142=DADOS!$B$49,$F$58,IF(J142=DADOS!$B$50,$F$59,IF(J142=DADOS!$B$51,$F$60,IF(J142=DADOS!$B$52,$F$61,IF(J142=DADOS!$B$53,$F$62,0))))))))))</f>
        <v>0</v>
      </c>
      <c r="R142" s="338"/>
      <c r="S142" s="338"/>
      <c r="T142" s="146" t="s">
        <v>31</v>
      </c>
    </row>
    <row r="143" spans="2:23" ht="15" customHeight="1" outlineLevel="1" x14ac:dyDescent="0.25">
      <c r="B143" s="339"/>
      <c r="C143" s="339"/>
      <c r="D143" s="339"/>
      <c r="E143" s="340"/>
      <c r="F143" s="341"/>
      <c r="G143" s="342"/>
      <c r="H143" s="342"/>
      <c r="I143" s="343"/>
      <c r="J143" s="223"/>
      <c r="K143" s="330"/>
      <c r="L143" s="341"/>
      <c r="M143" s="342"/>
      <c r="N143" s="343"/>
      <c r="O143" s="341"/>
      <c r="P143" s="343"/>
      <c r="Q143" s="344">
        <f>SUM(F143,O143,L143,IF($J$79=DADOS!$B$42,IF(J143=DADOS!$B$46,$F$17,IF(J143=DADOS!$B$47,$F$18,IF(J143=DADOS!$B$48,$F$19,IF(J143=DADOS!$B$49,$F$20,IF(J143=DADOS!$B$50,$F$21,IF(J143=DADOS!$B$51,$F$22,IF(J143=DADOS!$B$52,$F$23,IF(J143=DADOS!$B$53,$F$24,0)))))))),IF(J143=DADOS!$B$46,$F$55,IF(J143=DADOS!$B$47,$F$56,IF(J143=DADOS!$B$48,$F$57,IF(J143=DADOS!$B$49,$F$58,IF(J143=DADOS!$B$50,$F$59,IF(J143=DADOS!$B$51,$F$60,IF(J143=DADOS!$B$52,$F$61,IF(J143=DADOS!$B$53,$F$62,0))))))))))</f>
        <v>0</v>
      </c>
      <c r="R143" s="338"/>
      <c r="S143" s="338"/>
      <c r="T143" s="146" t="s">
        <v>31</v>
      </c>
    </row>
    <row r="144" spans="2:23" ht="15" customHeight="1" outlineLevel="1" x14ac:dyDescent="0.25">
      <c r="B144" s="339"/>
      <c r="C144" s="339"/>
      <c r="D144" s="339"/>
      <c r="E144" s="340"/>
      <c r="F144" s="341"/>
      <c r="G144" s="342"/>
      <c r="H144" s="342"/>
      <c r="I144" s="343"/>
      <c r="J144" s="223"/>
      <c r="K144" s="330"/>
      <c r="L144" s="341"/>
      <c r="M144" s="342"/>
      <c r="N144" s="343"/>
      <c r="O144" s="341"/>
      <c r="P144" s="343"/>
      <c r="Q144" s="344">
        <f>SUM(F144,O144,L144,IF($J$79=DADOS!$B$42,IF(J144=DADOS!$B$46,$F$17,IF(J144=DADOS!$B$47,$F$18,IF(J144=DADOS!$B$48,$F$19,IF(J144=DADOS!$B$49,$F$20,IF(J144=DADOS!$B$50,$F$21,IF(J144=DADOS!$B$51,$F$22,IF(J144=DADOS!$B$52,$F$23,IF(J144=DADOS!$B$53,$F$24,0)))))))),IF(J144=DADOS!$B$46,$F$55,IF(J144=DADOS!$B$47,$F$56,IF(J144=DADOS!$B$48,$F$57,IF(J144=DADOS!$B$49,$F$58,IF(J144=DADOS!$B$50,$F$59,IF(J144=DADOS!$B$51,$F$60,IF(J144=DADOS!$B$52,$F$61,IF(J144=DADOS!$B$53,$F$62,0))))))))))</f>
        <v>0</v>
      </c>
      <c r="R144" s="338"/>
      <c r="S144" s="338"/>
      <c r="T144" s="146" t="s">
        <v>31</v>
      </c>
    </row>
    <row r="145" spans="2:20" ht="15" customHeight="1" outlineLevel="1" x14ac:dyDescent="0.25">
      <c r="B145" s="339"/>
      <c r="C145" s="339"/>
      <c r="D145" s="339"/>
      <c r="E145" s="340"/>
      <c r="F145" s="341"/>
      <c r="G145" s="342"/>
      <c r="H145" s="342"/>
      <c r="I145" s="343"/>
      <c r="J145" s="223"/>
      <c r="K145" s="330"/>
      <c r="L145" s="341"/>
      <c r="M145" s="342"/>
      <c r="N145" s="343"/>
      <c r="O145" s="341"/>
      <c r="P145" s="343"/>
      <c r="Q145" s="344">
        <f>SUM(F145,O145,L145,IF($J$79=DADOS!$B$42,IF(J145=DADOS!$B$46,$F$17,IF(J145=DADOS!$B$47,$F$18,IF(J145=DADOS!$B$48,$F$19,IF(J145=DADOS!$B$49,$F$20,IF(J145=DADOS!$B$50,$F$21,IF(J145=DADOS!$B$51,$F$22,IF(J145=DADOS!$B$52,$F$23,IF(J145=DADOS!$B$53,$F$24,0)))))))),IF(J145=DADOS!$B$46,$F$55,IF(J145=DADOS!$B$47,$F$56,IF(J145=DADOS!$B$48,$F$57,IF(J145=DADOS!$B$49,$F$58,IF(J145=DADOS!$B$50,$F$59,IF(J145=DADOS!$B$51,$F$60,IF(J145=DADOS!$B$52,$F$61,IF(J145=DADOS!$B$53,$F$62,0))))))))))</f>
        <v>0</v>
      </c>
      <c r="R145" s="338"/>
      <c r="S145" s="338"/>
      <c r="T145" s="146" t="s">
        <v>31</v>
      </c>
    </row>
    <row r="146" spans="2:20" ht="15" customHeight="1" outlineLevel="1" x14ac:dyDescent="0.25">
      <c r="B146" s="339"/>
      <c r="C146" s="339"/>
      <c r="D146" s="339"/>
      <c r="E146" s="340"/>
      <c r="F146" s="341"/>
      <c r="G146" s="342"/>
      <c r="H146" s="342"/>
      <c r="I146" s="343"/>
      <c r="J146" s="223"/>
      <c r="K146" s="330"/>
      <c r="L146" s="341"/>
      <c r="M146" s="342"/>
      <c r="N146" s="343"/>
      <c r="O146" s="341"/>
      <c r="P146" s="343"/>
      <c r="Q146" s="344">
        <f>SUM(F146,O146,L146,IF($J$79=DADOS!$B$42,IF(J146=DADOS!$B$46,$F$17,IF(J146=DADOS!$B$47,$F$18,IF(J146=DADOS!$B$48,$F$19,IF(J146=DADOS!$B$49,$F$20,IF(J146=DADOS!$B$50,$F$21,IF(J146=DADOS!$B$51,$F$22,IF(J146=DADOS!$B$52,$F$23,IF(J146=DADOS!$B$53,$F$24,0)))))))),IF(J146=DADOS!$B$46,$F$55,IF(J146=DADOS!$B$47,$F$56,IF(J146=DADOS!$B$48,$F$57,IF(J146=DADOS!$B$49,$F$58,IF(J146=DADOS!$B$50,$F$59,IF(J146=DADOS!$B$51,$F$60,IF(J146=DADOS!$B$52,$F$61,IF(J146=DADOS!$B$53,$F$62,0))))))))))</f>
        <v>0</v>
      </c>
      <c r="R146" s="338"/>
      <c r="S146" s="338"/>
      <c r="T146" s="146" t="s">
        <v>31</v>
      </c>
    </row>
    <row r="147" spans="2:20" ht="15" customHeight="1" outlineLevel="1" x14ac:dyDescent="0.25">
      <c r="B147" s="339"/>
      <c r="C147" s="339"/>
      <c r="D147" s="339"/>
      <c r="E147" s="340"/>
      <c r="F147" s="341"/>
      <c r="G147" s="342"/>
      <c r="H147" s="342"/>
      <c r="I147" s="343"/>
      <c r="J147" s="223"/>
      <c r="K147" s="330"/>
      <c r="L147" s="341"/>
      <c r="M147" s="342"/>
      <c r="N147" s="343"/>
      <c r="O147" s="341"/>
      <c r="P147" s="343"/>
      <c r="Q147" s="344">
        <f>SUM(F147,O147,L147,IF($J$79=DADOS!$B$42,IF(J147=DADOS!$B$46,$F$17,IF(J147=DADOS!$B$47,$F$18,IF(J147=DADOS!$B$48,$F$19,IF(J147=DADOS!$B$49,$F$20,IF(J147=DADOS!$B$50,$F$21,IF(J147=DADOS!$B$51,$F$22,IF(J147=DADOS!$B$52,$F$23,IF(J147=DADOS!$B$53,$F$24,0)))))))),IF(J147=DADOS!$B$46,$F$55,IF(J147=DADOS!$B$47,$F$56,IF(J147=DADOS!$B$48,$F$57,IF(J147=DADOS!$B$49,$F$58,IF(J147=DADOS!$B$50,$F$59,IF(J147=DADOS!$B$51,$F$60,IF(J147=DADOS!$B$52,$F$61,IF(J147=DADOS!$B$53,$F$62,0))))))))))</f>
        <v>0</v>
      </c>
      <c r="R147" s="338"/>
      <c r="S147" s="338"/>
      <c r="T147" s="146" t="s">
        <v>31</v>
      </c>
    </row>
    <row r="148" spans="2:20" ht="15" customHeight="1" outlineLevel="1" x14ac:dyDescent="0.25">
      <c r="B148" s="339"/>
      <c r="C148" s="339"/>
      <c r="D148" s="339"/>
      <c r="E148" s="340"/>
      <c r="F148" s="341"/>
      <c r="G148" s="342"/>
      <c r="H148" s="342"/>
      <c r="I148" s="343"/>
      <c r="J148" s="223"/>
      <c r="K148" s="330"/>
      <c r="L148" s="341"/>
      <c r="M148" s="342"/>
      <c r="N148" s="343"/>
      <c r="O148" s="341"/>
      <c r="P148" s="343"/>
      <c r="Q148" s="344">
        <f>SUM(F148,O148,L148,IF($J$79=DADOS!$B$42,IF(J148=DADOS!$B$46,$F$17,IF(J148=DADOS!$B$47,$F$18,IF(J148=DADOS!$B$48,$F$19,IF(J148=DADOS!$B$49,$F$20,IF(J148=DADOS!$B$50,$F$21,IF(J148=DADOS!$B$51,$F$22,IF(J148=DADOS!$B$52,$F$23,IF(J148=DADOS!$B$53,$F$24,0)))))))),IF(J148=DADOS!$B$46,$F$55,IF(J148=DADOS!$B$47,$F$56,IF(J148=DADOS!$B$48,$F$57,IF(J148=DADOS!$B$49,$F$58,IF(J148=DADOS!$B$50,$F$59,IF(J148=DADOS!$B$51,$F$60,IF(J148=DADOS!$B$52,$F$61,IF(J148=DADOS!$B$53,$F$62,0))))))))))</f>
        <v>0</v>
      </c>
      <c r="R148" s="338"/>
      <c r="S148" s="338"/>
      <c r="T148" s="146" t="s">
        <v>31</v>
      </c>
    </row>
    <row r="149" spans="2:20" ht="15" customHeight="1" outlineLevel="1" x14ac:dyDescent="0.25">
      <c r="B149" s="339"/>
      <c r="C149" s="339"/>
      <c r="D149" s="339"/>
      <c r="E149" s="340"/>
      <c r="F149" s="341"/>
      <c r="G149" s="342"/>
      <c r="H149" s="342"/>
      <c r="I149" s="343"/>
      <c r="J149" s="223"/>
      <c r="K149" s="330"/>
      <c r="L149" s="341"/>
      <c r="M149" s="342"/>
      <c r="N149" s="343"/>
      <c r="O149" s="341"/>
      <c r="P149" s="343"/>
      <c r="Q149" s="344">
        <f>SUM(F149,O149,L149,IF($J$79=DADOS!$B$42,IF(J149=DADOS!$B$46,$F$17,IF(J149=DADOS!$B$47,$F$18,IF(J149=DADOS!$B$48,$F$19,IF(J149=DADOS!$B$49,$F$20,IF(J149=DADOS!$B$50,$F$21,IF(J149=DADOS!$B$51,$F$22,IF(J149=DADOS!$B$52,$F$23,IF(J149=DADOS!$B$53,$F$24,0)))))))),IF(J149=DADOS!$B$46,$F$55,IF(J149=DADOS!$B$47,$F$56,IF(J149=DADOS!$B$48,$F$57,IF(J149=DADOS!$B$49,$F$58,IF(J149=DADOS!$B$50,$F$59,IF(J149=DADOS!$B$51,$F$60,IF(J149=DADOS!$B$52,$F$61,IF(J149=DADOS!$B$53,$F$62,0))))))))))</f>
        <v>0</v>
      </c>
      <c r="R149" s="338"/>
      <c r="S149" s="338"/>
      <c r="T149" s="146" t="s">
        <v>31</v>
      </c>
    </row>
    <row r="150" spans="2:20" ht="15" customHeight="1" outlineLevel="1" x14ac:dyDescent="0.25">
      <c r="B150" s="339"/>
      <c r="C150" s="339"/>
      <c r="D150" s="339"/>
      <c r="E150" s="340"/>
      <c r="F150" s="341"/>
      <c r="G150" s="342"/>
      <c r="H150" s="342"/>
      <c r="I150" s="343"/>
      <c r="J150" s="223"/>
      <c r="K150" s="330"/>
      <c r="L150" s="341"/>
      <c r="M150" s="342"/>
      <c r="N150" s="343"/>
      <c r="O150" s="341"/>
      <c r="P150" s="343"/>
      <c r="Q150" s="344">
        <f>SUM(F150,O150,L150,IF($J$79=DADOS!$B$42,IF(J150=DADOS!$B$46,$F$17,IF(J150=DADOS!$B$47,$F$18,IF(J150=DADOS!$B$48,$F$19,IF(J150=DADOS!$B$49,$F$20,IF(J150=DADOS!$B$50,$F$21,IF(J150=DADOS!$B$51,$F$22,IF(J150=DADOS!$B$52,$F$23,IF(J150=DADOS!$B$53,$F$24,0)))))))),IF(J150=DADOS!$B$46,$F$55,IF(J150=DADOS!$B$47,$F$56,IF(J150=DADOS!$B$48,$F$57,IF(J150=DADOS!$B$49,$F$58,IF(J150=DADOS!$B$50,$F$59,IF(J150=DADOS!$B$51,$F$60,IF(J150=DADOS!$B$52,$F$61,IF(J150=DADOS!$B$53,$F$62,0))))))))))</f>
        <v>0</v>
      </c>
      <c r="R150" s="338"/>
      <c r="S150" s="338"/>
      <c r="T150" s="146" t="s">
        <v>31</v>
      </c>
    </row>
    <row r="151" spans="2:20" ht="15" customHeight="1" outlineLevel="1" x14ac:dyDescent="0.25">
      <c r="B151" s="339"/>
      <c r="C151" s="339"/>
      <c r="D151" s="339"/>
      <c r="E151" s="340"/>
      <c r="F151" s="341"/>
      <c r="G151" s="342"/>
      <c r="H151" s="342"/>
      <c r="I151" s="343"/>
      <c r="J151" s="223"/>
      <c r="K151" s="330"/>
      <c r="L151" s="341"/>
      <c r="M151" s="342"/>
      <c r="N151" s="343"/>
      <c r="O151" s="341"/>
      <c r="P151" s="343"/>
      <c r="Q151" s="344">
        <f>SUM(F151,O151,L151,IF($J$79=DADOS!$B$42,IF(J151=DADOS!$B$46,$F$17,IF(J151=DADOS!$B$47,$F$18,IF(J151=DADOS!$B$48,$F$19,IF(J151=DADOS!$B$49,$F$20,IF(J151=DADOS!$B$50,$F$21,IF(J151=DADOS!$B$51,$F$22,IF(J151=DADOS!$B$52,$F$23,IF(J151=DADOS!$B$53,$F$24,0)))))))),IF(J151=DADOS!$B$46,$F$55,IF(J151=DADOS!$B$47,$F$56,IF(J151=DADOS!$B$48,$F$57,IF(J151=DADOS!$B$49,$F$58,IF(J151=DADOS!$B$50,$F$59,IF(J151=DADOS!$B$51,$F$60,IF(J151=DADOS!$B$52,$F$61,IF(J151=DADOS!$B$53,$F$62,0))))))))))</f>
        <v>0</v>
      </c>
      <c r="R151" s="338"/>
      <c r="S151" s="338"/>
      <c r="T151" s="146" t="s">
        <v>31</v>
      </c>
    </row>
    <row r="152" spans="2:20" ht="15" customHeight="1" outlineLevel="1" x14ac:dyDescent="0.25">
      <c r="B152" s="339"/>
      <c r="C152" s="339"/>
      <c r="D152" s="339"/>
      <c r="E152" s="340"/>
      <c r="F152" s="341"/>
      <c r="G152" s="342"/>
      <c r="H152" s="342"/>
      <c r="I152" s="343"/>
      <c r="J152" s="223"/>
      <c r="K152" s="330"/>
      <c r="L152" s="341"/>
      <c r="M152" s="342"/>
      <c r="N152" s="343"/>
      <c r="O152" s="341"/>
      <c r="P152" s="343"/>
      <c r="Q152" s="344">
        <f>SUM(F152,O152,L152,IF($J$79=DADOS!$B$42,IF(J152=DADOS!$B$46,$F$17,IF(J152=DADOS!$B$47,$F$18,IF(J152=DADOS!$B$48,$F$19,IF(J152=DADOS!$B$49,$F$20,IF(J152=DADOS!$B$50,$F$21,IF(J152=DADOS!$B$51,$F$22,IF(J152=DADOS!$B$52,$F$23,IF(J152=DADOS!$B$53,$F$24,0)))))))),IF(J152=DADOS!$B$46,$F$55,IF(J152=DADOS!$B$47,$F$56,IF(J152=DADOS!$B$48,$F$57,IF(J152=DADOS!$B$49,$F$58,IF(J152=DADOS!$B$50,$F$59,IF(J152=DADOS!$B$51,$F$60,IF(J152=DADOS!$B$52,$F$61,IF(J152=DADOS!$B$53,$F$62,0))))))))))</f>
        <v>0</v>
      </c>
      <c r="R152" s="338"/>
      <c r="S152" s="338"/>
      <c r="T152" s="146" t="s">
        <v>31</v>
      </c>
    </row>
    <row r="153" spans="2:20" ht="15" customHeight="1" outlineLevel="1" x14ac:dyDescent="0.25">
      <c r="B153" s="339"/>
      <c r="C153" s="339"/>
      <c r="D153" s="339"/>
      <c r="E153" s="340"/>
      <c r="F153" s="341"/>
      <c r="G153" s="342"/>
      <c r="H153" s="342"/>
      <c r="I153" s="343"/>
      <c r="J153" s="223"/>
      <c r="K153" s="330"/>
      <c r="L153" s="341"/>
      <c r="M153" s="342"/>
      <c r="N153" s="343"/>
      <c r="O153" s="341"/>
      <c r="P153" s="343"/>
      <c r="Q153" s="344">
        <f>SUM(F153,O153,L153,IF($J$79=DADOS!$B$42,IF(J153=DADOS!$B$46,$F$17,IF(J153=DADOS!$B$47,$F$18,IF(J153=DADOS!$B$48,$F$19,IF(J153=DADOS!$B$49,$F$20,IF(J153=DADOS!$B$50,$F$21,IF(J153=DADOS!$B$51,$F$22,IF(J153=DADOS!$B$52,$F$23,IF(J153=DADOS!$B$53,$F$24,0)))))))),IF(J153=DADOS!$B$46,$F$55,IF(J153=DADOS!$B$47,$F$56,IF(J153=DADOS!$B$48,$F$57,IF(J153=DADOS!$B$49,$F$58,IF(J153=DADOS!$B$50,$F$59,IF(J153=DADOS!$B$51,$F$60,IF(J153=DADOS!$B$52,$F$61,IF(J153=DADOS!$B$53,$F$62,0))))))))))</f>
        <v>0</v>
      </c>
      <c r="R153" s="338"/>
      <c r="S153" s="338"/>
      <c r="T153" s="146" t="s">
        <v>31</v>
      </c>
    </row>
    <row r="154" spans="2:20" ht="15" customHeight="1" outlineLevel="1" x14ac:dyDescent="0.25">
      <c r="B154" s="339"/>
      <c r="C154" s="339"/>
      <c r="D154" s="339"/>
      <c r="E154" s="340"/>
      <c r="F154" s="341"/>
      <c r="G154" s="342"/>
      <c r="H154" s="342"/>
      <c r="I154" s="343"/>
      <c r="J154" s="223"/>
      <c r="K154" s="330"/>
      <c r="L154" s="341"/>
      <c r="M154" s="342"/>
      <c r="N154" s="343"/>
      <c r="O154" s="341"/>
      <c r="P154" s="343"/>
      <c r="Q154" s="344">
        <f>SUM(F154,O154,L154,IF($J$79=DADOS!$B$42,IF(J154=DADOS!$B$46,$F$17,IF(J154=DADOS!$B$47,$F$18,IF(J154=DADOS!$B$48,$F$19,IF(J154=DADOS!$B$49,$F$20,IF(J154=DADOS!$B$50,$F$21,IF(J154=DADOS!$B$51,$F$22,IF(J154=DADOS!$B$52,$F$23,IF(J154=DADOS!$B$53,$F$24,0)))))))),IF(J154=DADOS!$B$46,$F$55,IF(J154=DADOS!$B$47,$F$56,IF(J154=DADOS!$B$48,$F$57,IF(J154=DADOS!$B$49,$F$58,IF(J154=DADOS!$B$50,$F$59,IF(J154=DADOS!$B$51,$F$60,IF(J154=DADOS!$B$52,$F$61,IF(J154=DADOS!$B$53,$F$62,0))))))))))</f>
        <v>0</v>
      </c>
      <c r="R154" s="338"/>
      <c r="S154" s="338"/>
      <c r="T154" s="146" t="s">
        <v>31</v>
      </c>
    </row>
    <row r="155" spans="2:20" ht="15" customHeight="1" outlineLevel="1" x14ac:dyDescent="0.25">
      <c r="B155" s="339"/>
      <c r="C155" s="339"/>
      <c r="D155" s="339"/>
      <c r="E155" s="340"/>
      <c r="F155" s="341"/>
      <c r="G155" s="342"/>
      <c r="H155" s="342"/>
      <c r="I155" s="343"/>
      <c r="J155" s="223"/>
      <c r="K155" s="330"/>
      <c r="L155" s="341"/>
      <c r="M155" s="342"/>
      <c r="N155" s="343"/>
      <c r="O155" s="341"/>
      <c r="P155" s="343"/>
      <c r="Q155" s="344">
        <f>SUM(F155,O155,L155,IF($J$79=DADOS!$B$42,IF(J155=DADOS!$B$46,$F$17,IF(J155=DADOS!$B$47,$F$18,IF(J155=DADOS!$B$48,$F$19,IF(J155=DADOS!$B$49,$F$20,IF(J155=DADOS!$B$50,$F$21,IF(J155=DADOS!$B$51,$F$22,IF(J155=DADOS!$B$52,$F$23,IF(J155=DADOS!$B$53,$F$24,0)))))))),IF(J155=DADOS!$B$46,$F$55,IF(J155=DADOS!$B$47,$F$56,IF(J155=DADOS!$B$48,$F$57,IF(J155=DADOS!$B$49,$F$58,IF(J155=DADOS!$B$50,$F$59,IF(J155=DADOS!$B$51,$F$60,IF(J155=DADOS!$B$52,$F$61,IF(J155=DADOS!$B$53,$F$62,0))))))))))</f>
        <v>0</v>
      </c>
      <c r="R155" s="338"/>
      <c r="S155" s="338"/>
      <c r="T155" s="146" t="s">
        <v>31</v>
      </c>
    </row>
    <row r="156" spans="2:20" ht="15" customHeight="1" outlineLevel="1" x14ac:dyDescent="0.25">
      <c r="B156" s="339"/>
      <c r="C156" s="339"/>
      <c r="D156" s="339"/>
      <c r="E156" s="340"/>
      <c r="F156" s="341"/>
      <c r="G156" s="342"/>
      <c r="H156" s="342"/>
      <c r="I156" s="343"/>
      <c r="J156" s="223"/>
      <c r="K156" s="330"/>
      <c r="L156" s="341"/>
      <c r="M156" s="342"/>
      <c r="N156" s="343"/>
      <c r="O156" s="341"/>
      <c r="P156" s="343"/>
      <c r="Q156" s="344">
        <f>SUM(F156,O156,L156,IF($J$79=DADOS!$B$42,IF(J156=DADOS!$B$46,$F$17,IF(J156=DADOS!$B$47,$F$18,IF(J156=DADOS!$B$48,$F$19,IF(J156=DADOS!$B$49,$F$20,IF(J156=DADOS!$B$50,$F$21,IF(J156=DADOS!$B$51,$F$22,IF(J156=DADOS!$B$52,$F$23,IF(J156=DADOS!$B$53,$F$24,0)))))))),IF(J156=DADOS!$B$46,$F$55,IF(J156=DADOS!$B$47,$F$56,IF(J156=DADOS!$B$48,$F$57,IF(J156=DADOS!$B$49,$F$58,IF(J156=DADOS!$B$50,$F$59,IF(J156=DADOS!$B$51,$F$60,IF(J156=DADOS!$B$52,$F$61,IF(J156=DADOS!$B$53,$F$62,0))))))))))</f>
        <v>0</v>
      </c>
      <c r="R156" s="338"/>
      <c r="S156" s="338"/>
      <c r="T156" s="146" t="s">
        <v>31</v>
      </c>
    </row>
    <row r="157" spans="2:20" ht="15" customHeight="1" outlineLevel="1" x14ac:dyDescent="0.25">
      <c r="B157" s="339"/>
      <c r="C157" s="339"/>
      <c r="D157" s="339"/>
      <c r="E157" s="340"/>
      <c r="F157" s="341"/>
      <c r="G157" s="342"/>
      <c r="H157" s="342"/>
      <c r="I157" s="343"/>
      <c r="J157" s="223"/>
      <c r="K157" s="330"/>
      <c r="L157" s="341"/>
      <c r="M157" s="342"/>
      <c r="N157" s="343"/>
      <c r="O157" s="341"/>
      <c r="P157" s="343"/>
      <c r="Q157" s="344">
        <f>SUM(F157,O157,L157,IF($J$79=DADOS!$B$42,IF(J157=DADOS!$B$46,$F$17,IF(J157=DADOS!$B$47,$F$18,IF(J157=DADOS!$B$48,$F$19,IF(J157=DADOS!$B$49,$F$20,IF(J157=DADOS!$B$50,$F$21,IF(J157=DADOS!$B$51,$F$22,IF(J157=DADOS!$B$52,$F$23,IF(J157=DADOS!$B$53,$F$24,0)))))))),IF(J157=DADOS!$B$46,$F$55,IF(J157=DADOS!$B$47,$F$56,IF(J157=DADOS!$B$48,$F$57,IF(J157=DADOS!$B$49,$F$58,IF(J157=DADOS!$B$50,$F$59,IF(J157=DADOS!$B$51,$F$60,IF(J157=DADOS!$B$52,$F$61,IF(J157=DADOS!$B$53,$F$62,0))))))))))</f>
        <v>0</v>
      </c>
      <c r="R157" s="338"/>
      <c r="S157" s="338"/>
      <c r="T157" s="146" t="s">
        <v>31</v>
      </c>
    </row>
    <row r="158" spans="2:20" ht="15" customHeight="1" outlineLevel="1" x14ac:dyDescent="0.25">
      <c r="B158" s="339"/>
      <c r="C158" s="339"/>
      <c r="D158" s="339"/>
      <c r="E158" s="340"/>
      <c r="F158" s="341"/>
      <c r="G158" s="342"/>
      <c r="H158" s="342"/>
      <c r="I158" s="343"/>
      <c r="J158" s="223"/>
      <c r="K158" s="330"/>
      <c r="L158" s="341"/>
      <c r="M158" s="342"/>
      <c r="N158" s="343"/>
      <c r="O158" s="341"/>
      <c r="P158" s="343"/>
      <c r="Q158" s="344">
        <f>SUM(F158,O158,L158,IF($J$79=DADOS!$B$42,IF(J158=DADOS!$B$46,$F$17,IF(J158=DADOS!$B$47,$F$18,IF(J158=DADOS!$B$48,$F$19,IF(J158=DADOS!$B$49,$F$20,IF(J158=DADOS!$B$50,$F$21,IF(J158=DADOS!$B$51,$F$22,IF(J158=DADOS!$B$52,$F$23,IF(J158=DADOS!$B$53,$F$24,0)))))))),IF(J158=DADOS!$B$46,$F$55,IF(J158=DADOS!$B$47,$F$56,IF(J158=DADOS!$B$48,$F$57,IF(J158=DADOS!$B$49,$F$58,IF(J158=DADOS!$B$50,$F$59,IF(J158=DADOS!$B$51,$F$60,IF(J158=DADOS!$B$52,$F$61,IF(J158=DADOS!$B$53,$F$62,0))))))))))</f>
        <v>0</v>
      </c>
      <c r="R158" s="338"/>
      <c r="S158" s="338"/>
      <c r="T158" s="146" t="s">
        <v>31</v>
      </c>
    </row>
    <row r="159" spans="2:20" ht="15" customHeight="1" outlineLevel="1" x14ac:dyDescent="0.25">
      <c r="B159" s="339"/>
      <c r="C159" s="339"/>
      <c r="D159" s="339"/>
      <c r="E159" s="340"/>
      <c r="F159" s="341"/>
      <c r="G159" s="342"/>
      <c r="H159" s="342"/>
      <c r="I159" s="343"/>
      <c r="J159" s="223"/>
      <c r="K159" s="330"/>
      <c r="L159" s="341"/>
      <c r="M159" s="342"/>
      <c r="N159" s="343"/>
      <c r="O159" s="341"/>
      <c r="P159" s="343"/>
      <c r="Q159" s="344">
        <f>SUM(F159,O159,L159,IF($J$79=DADOS!$B$42,IF(J159=DADOS!$B$46,$F$17,IF(J159=DADOS!$B$47,$F$18,IF(J159=DADOS!$B$48,$F$19,IF(J159=DADOS!$B$49,$F$20,IF(J159=DADOS!$B$50,$F$21,IF(J159=DADOS!$B$51,$F$22,IF(J159=DADOS!$B$52,$F$23,IF(J159=DADOS!$B$53,$F$24,0)))))))),IF(J159=DADOS!$B$46,$F$55,IF(J159=DADOS!$B$47,$F$56,IF(J159=DADOS!$B$48,$F$57,IF(J159=DADOS!$B$49,$F$58,IF(J159=DADOS!$B$50,$F$59,IF(J159=DADOS!$B$51,$F$60,IF(J159=DADOS!$B$52,$F$61,IF(J159=DADOS!$B$53,$F$62,0))))))))))</f>
        <v>0</v>
      </c>
      <c r="R159" s="338"/>
      <c r="S159" s="338"/>
      <c r="T159" s="146" t="s">
        <v>31</v>
      </c>
    </row>
    <row r="160" spans="2:20" ht="15" customHeight="1" outlineLevel="1" x14ac:dyDescent="0.25">
      <c r="B160" s="339"/>
      <c r="C160" s="339"/>
      <c r="D160" s="339"/>
      <c r="E160" s="340"/>
      <c r="F160" s="341"/>
      <c r="G160" s="342"/>
      <c r="H160" s="342"/>
      <c r="I160" s="343"/>
      <c r="J160" s="223"/>
      <c r="K160" s="330"/>
      <c r="L160" s="341"/>
      <c r="M160" s="342"/>
      <c r="N160" s="343"/>
      <c r="O160" s="341"/>
      <c r="P160" s="343"/>
      <c r="Q160" s="344">
        <f>SUM(F160,O160,L160,IF($J$79=DADOS!$B$42,IF(J160=DADOS!$B$46,$F$17,IF(J160=DADOS!$B$47,$F$18,IF(J160=DADOS!$B$48,$F$19,IF(J160=DADOS!$B$49,$F$20,IF(J160=DADOS!$B$50,$F$21,IF(J160=DADOS!$B$51,$F$22,IF(J160=DADOS!$B$52,$F$23,IF(J160=DADOS!$B$53,$F$24,0)))))))),IF(J160=DADOS!$B$46,$F$55,IF(J160=DADOS!$B$47,$F$56,IF(J160=DADOS!$B$48,$F$57,IF(J160=DADOS!$B$49,$F$58,IF(J160=DADOS!$B$50,$F$59,IF(J160=DADOS!$B$51,$F$60,IF(J160=DADOS!$B$52,$F$61,IF(J160=DADOS!$B$53,$F$62,0))))))))))</f>
        <v>0</v>
      </c>
      <c r="R160" s="338"/>
      <c r="S160" s="338"/>
      <c r="T160" s="146" t="s">
        <v>31</v>
      </c>
    </row>
    <row r="161" spans="2:27" ht="15" customHeight="1" outlineLevel="1" x14ac:dyDescent="0.25">
      <c r="B161" s="339"/>
      <c r="C161" s="339"/>
      <c r="D161" s="339"/>
      <c r="E161" s="340"/>
      <c r="F161" s="341"/>
      <c r="G161" s="342"/>
      <c r="H161" s="342"/>
      <c r="I161" s="343"/>
      <c r="J161" s="223"/>
      <c r="K161" s="330"/>
      <c r="L161" s="341"/>
      <c r="M161" s="342"/>
      <c r="N161" s="343"/>
      <c r="O161" s="341"/>
      <c r="P161" s="343"/>
      <c r="Q161" s="344">
        <f>SUM(F161,O161,L161,IF($J$79=DADOS!$B$42,IF(J161=DADOS!$B$46,$F$17,IF(J161=DADOS!$B$47,$F$18,IF(J161=DADOS!$B$48,$F$19,IF(J161=DADOS!$B$49,$F$20,IF(J161=DADOS!$B$50,$F$21,IF(J161=DADOS!$B$51,$F$22,IF(J161=DADOS!$B$52,$F$23,IF(J161=DADOS!$B$53,$F$24,0)))))))),IF(J161=DADOS!$B$46,$F$55,IF(J161=DADOS!$B$47,$F$56,IF(J161=DADOS!$B$48,$F$57,IF(J161=DADOS!$B$49,$F$58,IF(J161=DADOS!$B$50,$F$59,IF(J161=DADOS!$B$51,$F$60,IF(J161=DADOS!$B$52,$F$61,IF(J161=DADOS!$B$53,$F$62,0))))))))))</f>
        <v>0</v>
      </c>
      <c r="R161" s="338"/>
      <c r="S161" s="338"/>
      <c r="T161" s="146" t="s">
        <v>31</v>
      </c>
    </row>
    <row r="162" spans="2:27" ht="15" customHeight="1" outlineLevel="1" x14ac:dyDescent="0.25">
      <c r="B162" s="339"/>
      <c r="C162" s="339"/>
      <c r="D162" s="339"/>
      <c r="E162" s="340"/>
      <c r="F162" s="341"/>
      <c r="G162" s="342"/>
      <c r="H162" s="342"/>
      <c r="I162" s="343"/>
      <c r="J162" s="223"/>
      <c r="K162" s="330"/>
      <c r="L162" s="341"/>
      <c r="M162" s="342"/>
      <c r="N162" s="343"/>
      <c r="O162" s="341"/>
      <c r="P162" s="343"/>
      <c r="Q162" s="344">
        <f>SUM(F162,O162,L162,IF($J$79=DADOS!$B$42,IF(J162=DADOS!$B$46,$F$17,IF(J162=DADOS!$B$47,$F$18,IF(J162=DADOS!$B$48,$F$19,IF(J162=DADOS!$B$49,$F$20,IF(J162=DADOS!$B$50,$F$21,IF(J162=DADOS!$B$51,$F$22,IF(J162=DADOS!$B$52,$F$23,IF(J162=DADOS!$B$53,$F$24,0)))))))),IF(J162=DADOS!$B$46,$F$55,IF(J162=DADOS!$B$47,$F$56,IF(J162=DADOS!$B$48,$F$57,IF(J162=DADOS!$B$49,$F$58,IF(J162=DADOS!$B$50,$F$59,IF(J162=DADOS!$B$51,$F$60,IF(J162=DADOS!$B$52,$F$61,IF(J162=DADOS!$B$53,$F$62,0))))))))))</f>
        <v>0</v>
      </c>
      <c r="R162" s="338"/>
      <c r="S162" s="338"/>
      <c r="T162" s="146" t="s">
        <v>31</v>
      </c>
    </row>
    <row r="163" spans="2:27" ht="15" customHeight="1" outlineLevel="1" x14ac:dyDescent="0.25">
      <c r="B163" s="339"/>
      <c r="C163" s="339"/>
      <c r="D163" s="339"/>
      <c r="E163" s="340"/>
      <c r="F163" s="341"/>
      <c r="G163" s="342"/>
      <c r="H163" s="342"/>
      <c r="I163" s="343"/>
      <c r="J163" s="223"/>
      <c r="K163" s="330"/>
      <c r="L163" s="341"/>
      <c r="M163" s="342"/>
      <c r="N163" s="343"/>
      <c r="O163" s="341"/>
      <c r="P163" s="343"/>
      <c r="Q163" s="344">
        <f>SUM(F163,O163,L163,IF($J$79=DADOS!$B$42,IF(J163=DADOS!$B$46,$F$17,IF(J163=DADOS!$B$47,$F$18,IF(J163=DADOS!$B$48,$F$19,IF(J163=DADOS!$B$49,$F$20,IF(J163=DADOS!$B$50,$F$21,IF(J163=DADOS!$B$51,$F$22,IF(J163=DADOS!$B$52,$F$23,IF(J163=DADOS!$B$53,$F$24,0)))))))),IF(J163=DADOS!$B$46,$F$55,IF(J163=DADOS!$B$47,$F$56,IF(J163=DADOS!$B$48,$F$57,IF(J163=DADOS!$B$49,$F$58,IF(J163=DADOS!$B$50,$F$59,IF(J163=DADOS!$B$51,$F$60,IF(J163=DADOS!$B$52,$F$61,IF(J163=DADOS!$B$53,$F$62,0))))))))))</f>
        <v>0</v>
      </c>
      <c r="R163" s="338"/>
      <c r="S163" s="338"/>
      <c r="T163" s="146" t="s">
        <v>31</v>
      </c>
    </row>
    <row r="164" spans="2:27" ht="15" customHeight="1" outlineLevel="1" x14ac:dyDescent="0.25">
      <c r="B164" s="339"/>
      <c r="C164" s="339"/>
      <c r="D164" s="339"/>
      <c r="E164" s="340"/>
      <c r="F164" s="341"/>
      <c r="G164" s="342"/>
      <c r="H164" s="342"/>
      <c r="I164" s="343"/>
      <c r="J164" s="223"/>
      <c r="K164" s="330"/>
      <c r="L164" s="341"/>
      <c r="M164" s="342"/>
      <c r="N164" s="343"/>
      <c r="O164" s="341"/>
      <c r="P164" s="343"/>
      <c r="Q164" s="344">
        <f>SUM(F164,O164,L164,IF($J$79=DADOS!$B$42,IF(J164=DADOS!$B$46,$F$17,IF(J164=DADOS!$B$47,$F$18,IF(J164=DADOS!$B$48,$F$19,IF(J164=DADOS!$B$49,$F$20,IF(J164=DADOS!$B$50,$F$21,IF(J164=DADOS!$B$51,$F$22,IF(J164=DADOS!$B$52,$F$23,IF(J164=DADOS!$B$53,$F$24,0)))))))),IF(J164=DADOS!$B$46,$F$55,IF(J164=DADOS!$B$47,$F$56,IF(J164=DADOS!$B$48,$F$57,IF(J164=DADOS!$B$49,$F$58,IF(J164=DADOS!$B$50,$F$59,IF(J164=DADOS!$B$51,$F$60,IF(J164=DADOS!$B$52,$F$61,IF(J164=DADOS!$B$53,$F$62,0))))))))))</f>
        <v>0</v>
      </c>
      <c r="R164" s="338"/>
      <c r="S164" s="338"/>
      <c r="T164" s="146" t="s">
        <v>31</v>
      </c>
    </row>
    <row r="165" spans="2:27" ht="15" customHeight="1" outlineLevel="1" x14ac:dyDescent="0.25">
      <c r="B165" s="339"/>
      <c r="C165" s="339"/>
      <c r="D165" s="339"/>
      <c r="E165" s="340"/>
      <c r="F165" s="341"/>
      <c r="G165" s="342"/>
      <c r="H165" s="342"/>
      <c r="I165" s="343"/>
      <c r="J165" s="223"/>
      <c r="K165" s="330"/>
      <c r="L165" s="341"/>
      <c r="M165" s="342"/>
      <c r="N165" s="343"/>
      <c r="O165" s="341"/>
      <c r="P165" s="343"/>
      <c r="Q165" s="344">
        <f>SUM(F165,O165,L165,IF($J$79=DADOS!$B$42,IF(J165=DADOS!$B$46,$F$17,IF(J165=DADOS!$B$47,$F$18,IF(J165=DADOS!$B$48,$F$19,IF(J165=DADOS!$B$49,$F$20,IF(J165=DADOS!$B$50,$F$21,IF(J165=DADOS!$B$51,$F$22,IF(J165=DADOS!$B$52,$F$23,IF(J165=DADOS!$B$53,$F$24,0)))))))),IF(J165=DADOS!$B$46,$F$55,IF(J165=DADOS!$B$47,$F$56,IF(J165=DADOS!$B$48,$F$57,IF(J165=DADOS!$B$49,$F$58,IF(J165=DADOS!$B$50,$F$59,IF(J165=DADOS!$B$51,$F$60,IF(J165=DADOS!$B$52,$F$61,IF(J165=DADOS!$B$53,$F$62,0))))))))))</f>
        <v>0</v>
      </c>
      <c r="R165" s="338"/>
      <c r="S165" s="338"/>
      <c r="T165" s="146" t="s">
        <v>31</v>
      </c>
    </row>
    <row r="166" spans="2:27" ht="15" customHeight="1" outlineLevel="1" x14ac:dyDescent="0.25">
      <c r="B166" s="339"/>
      <c r="C166" s="339"/>
      <c r="D166" s="339"/>
      <c r="E166" s="340"/>
      <c r="F166" s="341"/>
      <c r="G166" s="342"/>
      <c r="H166" s="342"/>
      <c r="I166" s="343"/>
      <c r="J166" s="223"/>
      <c r="K166" s="330"/>
      <c r="L166" s="341"/>
      <c r="M166" s="342"/>
      <c r="N166" s="343"/>
      <c r="O166" s="341"/>
      <c r="P166" s="343"/>
      <c r="Q166" s="344">
        <f>SUM(F166,O166,L166,IF($J$79=DADOS!$B$42,IF(J166=DADOS!$B$46,$F$17,IF(J166=DADOS!$B$47,$F$18,IF(J166=DADOS!$B$48,$F$19,IF(J166=DADOS!$B$49,$F$20,IF(J166=DADOS!$B$50,$F$21,IF(J166=DADOS!$B$51,$F$22,IF(J166=DADOS!$B$52,$F$23,IF(J166=DADOS!$B$53,$F$24,0)))))))),IF(J166=DADOS!$B$46,$F$55,IF(J166=DADOS!$B$47,$F$56,IF(J166=DADOS!$B$48,$F$57,IF(J166=DADOS!$B$49,$F$58,IF(J166=DADOS!$B$50,$F$59,IF(J166=DADOS!$B$51,$F$60,IF(J166=DADOS!$B$52,$F$61,IF(J166=DADOS!$B$53,$F$62,0))))))))))</f>
        <v>0</v>
      </c>
      <c r="R166" s="338"/>
      <c r="S166" s="338"/>
      <c r="T166" s="146" t="s">
        <v>31</v>
      </c>
    </row>
    <row r="167" spans="2:27" ht="15" customHeight="1" outlineLevel="1" x14ac:dyDescent="0.25">
      <c r="B167" s="339"/>
      <c r="C167" s="339"/>
      <c r="D167" s="339"/>
      <c r="E167" s="340"/>
      <c r="F167" s="341"/>
      <c r="G167" s="342"/>
      <c r="H167" s="342"/>
      <c r="I167" s="343"/>
      <c r="J167" s="223"/>
      <c r="K167" s="330"/>
      <c r="L167" s="341"/>
      <c r="M167" s="342"/>
      <c r="N167" s="343"/>
      <c r="O167" s="341"/>
      <c r="P167" s="343"/>
      <c r="Q167" s="344">
        <f>SUM(F167,O167,L167,IF($J$79=DADOS!$B$42,IF(J167=DADOS!$B$46,$F$17,IF(J167=DADOS!$B$47,$F$18,IF(J167=DADOS!$B$48,$F$19,IF(J167=DADOS!$B$49,$F$20,IF(J167=DADOS!$B$50,$F$21,IF(J167=DADOS!$B$51,$F$22,IF(J167=DADOS!$B$52,$F$23,IF(J167=DADOS!$B$53,$F$24,0)))))))),IF(J167=DADOS!$B$46,$F$55,IF(J167=DADOS!$B$47,$F$56,IF(J167=DADOS!$B$48,$F$57,IF(J167=DADOS!$B$49,$F$58,IF(J167=DADOS!$B$50,$F$59,IF(J167=DADOS!$B$51,$F$60,IF(J167=DADOS!$B$52,$F$61,IF(J167=DADOS!$B$53,$F$62,0))))))))))</f>
        <v>0</v>
      </c>
      <c r="R167" s="338"/>
      <c r="S167" s="338"/>
      <c r="T167" s="146" t="s">
        <v>31</v>
      </c>
    </row>
    <row r="168" spans="2:27" ht="15" customHeight="1" outlineLevel="1" x14ac:dyDescent="0.25">
      <c r="B168" s="339"/>
      <c r="C168" s="339"/>
      <c r="D168" s="339"/>
      <c r="E168" s="340"/>
      <c r="F168" s="341"/>
      <c r="G168" s="342"/>
      <c r="H168" s="342"/>
      <c r="I168" s="343"/>
      <c r="J168" s="223"/>
      <c r="K168" s="330"/>
      <c r="L168" s="341"/>
      <c r="M168" s="342"/>
      <c r="N168" s="343"/>
      <c r="O168" s="341"/>
      <c r="P168" s="343"/>
      <c r="Q168" s="344">
        <f>SUM(F168,O168,L168,IF($J$79=DADOS!$B$42,IF(J168=DADOS!$B$46,$F$17,IF(J168=DADOS!$B$47,$F$18,IF(J168=DADOS!$B$48,$F$19,IF(J168=DADOS!$B$49,$F$20,IF(J168=DADOS!$B$50,$F$21,IF(J168=DADOS!$B$51,$F$22,IF(J168=DADOS!$B$52,$F$23,IF(J168=DADOS!$B$53,$F$24,0)))))))),IF(J168=DADOS!$B$46,$F$55,IF(J168=DADOS!$B$47,$F$56,IF(J168=DADOS!$B$48,$F$57,IF(J168=DADOS!$B$49,$F$58,IF(J168=DADOS!$B$50,$F$59,IF(J168=DADOS!$B$51,$F$60,IF(J168=DADOS!$B$52,$F$61,IF(J168=DADOS!$B$53,$F$62,0))))))))))</f>
        <v>0</v>
      </c>
      <c r="R168" s="338"/>
      <c r="S168" s="338"/>
      <c r="T168" s="146" t="s">
        <v>31</v>
      </c>
    </row>
    <row r="169" spans="2:27" ht="15" customHeight="1" outlineLevel="1" x14ac:dyDescent="0.25">
      <c r="B169" s="339"/>
      <c r="C169" s="339"/>
      <c r="D169" s="339"/>
      <c r="E169" s="340"/>
      <c r="F169" s="341"/>
      <c r="G169" s="342"/>
      <c r="H169" s="342"/>
      <c r="I169" s="343"/>
      <c r="J169" s="223"/>
      <c r="K169" s="330"/>
      <c r="L169" s="341"/>
      <c r="M169" s="342"/>
      <c r="N169" s="343"/>
      <c r="O169" s="341"/>
      <c r="P169" s="343"/>
      <c r="Q169" s="344">
        <f>SUM(F169,O169,L169,IF($J$79=DADOS!$B$42,IF(J169=DADOS!$B$46,$F$17,IF(J169=DADOS!$B$47,$F$18,IF(J169=DADOS!$B$48,$F$19,IF(J169=DADOS!$B$49,$F$20,IF(J169=DADOS!$B$50,$F$21,IF(J169=DADOS!$B$51,$F$22,IF(J169=DADOS!$B$52,$F$23,IF(J169=DADOS!$B$53,$F$24,0)))))))),IF(J169=DADOS!$B$46,$F$55,IF(J169=DADOS!$B$47,$F$56,IF(J169=DADOS!$B$48,$F$57,IF(J169=DADOS!$B$49,$F$58,IF(J169=DADOS!$B$50,$F$59,IF(J169=DADOS!$B$51,$F$60,IF(J169=DADOS!$B$52,$F$61,IF(J169=DADOS!$B$53,$F$62,0))))))))))</f>
        <v>0</v>
      </c>
      <c r="R169" s="338"/>
      <c r="S169" s="338"/>
      <c r="T169" s="146" t="s">
        <v>31</v>
      </c>
    </row>
    <row r="171" spans="2:27" ht="6" customHeight="1" thickBot="1" x14ac:dyDescent="0.3"/>
    <row r="172" spans="2:27" ht="15.75" thickBot="1" x14ac:dyDescent="0.3">
      <c r="B172" s="225" t="s">
        <v>68</v>
      </c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7"/>
      <c r="AA172" s="24">
        <f>SUM(S174:T219)</f>
        <v>0</v>
      </c>
    </row>
    <row r="173" spans="2:27" ht="15.75" thickBot="1" x14ac:dyDescent="0.3">
      <c r="B173" s="351" t="s">
        <v>71</v>
      </c>
      <c r="C173" s="352"/>
      <c r="D173" s="353"/>
      <c r="E173" s="139" t="s">
        <v>69</v>
      </c>
      <c r="F173" s="139" t="s">
        <v>70</v>
      </c>
      <c r="G173" s="347" t="s">
        <v>72</v>
      </c>
      <c r="H173" s="347"/>
      <c r="I173" s="354" t="s">
        <v>73</v>
      </c>
      <c r="J173" s="353"/>
      <c r="K173" s="139" t="s">
        <v>74</v>
      </c>
      <c r="L173" s="354" t="s">
        <v>75</v>
      </c>
      <c r="M173" s="352"/>
      <c r="N173" s="352"/>
      <c r="O173" s="352"/>
      <c r="P173" s="353"/>
      <c r="Q173" s="352" t="s">
        <v>77</v>
      </c>
      <c r="R173" s="353"/>
      <c r="S173" s="347" t="s">
        <v>76</v>
      </c>
      <c r="T173" s="348"/>
    </row>
    <row r="174" spans="2:27" x14ac:dyDescent="0.25">
      <c r="B174" s="355"/>
      <c r="C174" s="356"/>
      <c r="D174" s="357"/>
      <c r="E174" s="52"/>
      <c r="F174" s="52"/>
      <c r="G174" s="349"/>
      <c r="H174" s="350"/>
      <c r="I174" s="349"/>
      <c r="J174" s="350"/>
      <c r="K174" s="52"/>
      <c r="L174" s="349"/>
      <c r="M174" s="358"/>
      <c r="N174" s="358"/>
      <c r="O174" s="358"/>
      <c r="P174" s="350"/>
      <c r="Q174" s="349"/>
      <c r="R174" s="350"/>
      <c r="S174" s="349"/>
      <c r="T174" s="350"/>
    </row>
    <row r="175" spans="2:27" x14ac:dyDescent="0.25">
      <c r="B175" s="359"/>
      <c r="C175" s="333"/>
      <c r="D175" s="334"/>
      <c r="E175" s="53"/>
      <c r="F175" s="53"/>
      <c r="G175" s="223"/>
      <c r="H175" s="330"/>
      <c r="I175" s="223"/>
      <c r="J175" s="330"/>
      <c r="K175" s="54"/>
      <c r="L175" s="223"/>
      <c r="M175" s="224"/>
      <c r="N175" s="224"/>
      <c r="O175" s="224"/>
      <c r="P175" s="330"/>
      <c r="Q175" s="223"/>
      <c r="R175" s="330"/>
      <c r="S175" s="223"/>
      <c r="T175" s="330"/>
    </row>
    <row r="176" spans="2:27" x14ac:dyDescent="0.25">
      <c r="B176" s="359"/>
      <c r="C176" s="333"/>
      <c r="D176" s="334"/>
      <c r="E176" s="53"/>
      <c r="F176" s="53"/>
      <c r="G176" s="223"/>
      <c r="H176" s="330"/>
      <c r="I176" s="223"/>
      <c r="J176" s="330"/>
      <c r="K176" s="53"/>
      <c r="L176" s="223"/>
      <c r="M176" s="224"/>
      <c r="N176" s="224"/>
      <c r="O176" s="224"/>
      <c r="P176" s="330"/>
      <c r="Q176" s="223"/>
      <c r="R176" s="330"/>
      <c r="S176" s="223"/>
      <c r="T176" s="330"/>
    </row>
    <row r="177" spans="2:20" hidden="1" outlineLevel="1" x14ac:dyDescent="0.25">
      <c r="B177" s="359"/>
      <c r="C177" s="333"/>
      <c r="D177" s="334"/>
      <c r="E177" s="53"/>
      <c r="F177" s="53"/>
      <c r="G177" s="223"/>
      <c r="H177" s="330"/>
      <c r="I177" s="223"/>
      <c r="J177" s="330"/>
      <c r="K177" s="53"/>
      <c r="L177" s="223"/>
      <c r="M177" s="224"/>
      <c r="N177" s="224"/>
      <c r="O177" s="224"/>
      <c r="P177" s="330"/>
      <c r="Q177" s="223"/>
      <c r="R177" s="330"/>
      <c r="S177" s="223"/>
      <c r="T177" s="330"/>
    </row>
    <row r="178" spans="2:20" hidden="1" outlineLevel="1" x14ac:dyDescent="0.25">
      <c r="B178" s="359"/>
      <c r="C178" s="333"/>
      <c r="D178" s="334"/>
      <c r="E178" s="53"/>
      <c r="F178" s="53"/>
      <c r="G178" s="223"/>
      <c r="H178" s="330"/>
      <c r="I178" s="223"/>
      <c r="J178" s="330"/>
      <c r="K178" s="53"/>
      <c r="L178" s="223"/>
      <c r="M178" s="224"/>
      <c r="N178" s="224"/>
      <c r="O178" s="224"/>
      <c r="P178" s="330"/>
      <c r="Q178" s="223"/>
      <c r="R178" s="330"/>
      <c r="S178" s="223"/>
      <c r="T178" s="330"/>
    </row>
    <row r="179" spans="2:20" hidden="1" outlineLevel="1" x14ac:dyDescent="0.25">
      <c r="B179" s="359"/>
      <c r="C179" s="333"/>
      <c r="D179" s="334"/>
      <c r="E179" s="53"/>
      <c r="F179" s="53"/>
      <c r="G179" s="223"/>
      <c r="H179" s="330"/>
      <c r="I179" s="223"/>
      <c r="J179" s="330"/>
      <c r="K179" s="53"/>
      <c r="L179" s="223"/>
      <c r="M179" s="224"/>
      <c r="N179" s="224"/>
      <c r="O179" s="224"/>
      <c r="P179" s="330"/>
      <c r="Q179" s="223"/>
      <c r="R179" s="330"/>
      <c r="S179" s="223"/>
      <c r="T179" s="330"/>
    </row>
    <row r="180" spans="2:20" hidden="1" outlineLevel="1" x14ac:dyDescent="0.25">
      <c r="B180" s="359"/>
      <c r="C180" s="333"/>
      <c r="D180" s="334"/>
      <c r="E180" s="53"/>
      <c r="F180" s="53"/>
      <c r="G180" s="223"/>
      <c r="H180" s="330"/>
      <c r="I180" s="223"/>
      <c r="J180" s="330"/>
      <c r="K180" s="53"/>
      <c r="L180" s="223"/>
      <c r="M180" s="224"/>
      <c r="N180" s="224"/>
      <c r="O180" s="224"/>
      <c r="P180" s="330"/>
      <c r="Q180" s="223"/>
      <c r="R180" s="330"/>
      <c r="S180" s="223"/>
      <c r="T180" s="330"/>
    </row>
    <row r="181" spans="2:20" hidden="1" outlineLevel="1" x14ac:dyDescent="0.25">
      <c r="B181" s="359"/>
      <c r="C181" s="333"/>
      <c r="D181" s="334"/>
      <c r="E181" s="53"/>
      <c r="F181" s="53"/>
      <c r="G181" s="223"/>
      <c r="H181" s="330"/>
      <c r="I181" s="223"/>
      <c r="J181" s="330"/>
      <c r="K181" s="53"/>
      <c r="L181" s="223"/>
      <c r="M181" s="224"/>
      <c r="N181" s="224"/>
      <c r="O181" s="224"/>
      <c r="P181" s="330"/>
      <c r="Q181" s="223"/>
      <c r="R181" s="330"/>
      <c r="S181" s="223"/>
      <c r="T181" s="330"/>
    </row>
    <row r="182" spans="2:20" hidden="1" outlineLevel="1" x14ac:dyDescent="0.25">
      <c r="B182" s="359"/>
      <c r="C182" s="333"/>
      <c r="D182" s="334"/>
      <c r="E182" s="53"/>
      <c r="F182" s="53"/>
      <c r="G182" s="223"/>
      <c r="H182" s="330"/>
      <c r="I182" s="223"/>
      <c r="J182" s="330"/>
      <c r="K182" s="53"/>
      <c r="L182" s="223"/>
      <c r="M182" s="224"/>
      <c r="N182" s="224"/>
      <c r="O182" s="224"/>
      <c r="P182" s="330"/>
      <c r="Q182" s="223"/>
      <c r="R182" s="330"/>
      <c r="S182" s="223"/>
      <c r="T182" s="330"/>
    </row>
    <row r="183" spans="2:20" hidden="1" outlineLevel="1" x14ac:dyDescent="0.25">
      <c r="B183" s="359"/>
      <c r="C183" s="333"/>
      <c r="D183" s="334"/>
      <c r="E183" s="53"/>
      <c r="F183" s="53"/>
      <c r="G183" s="223"/>
      <c r="H183" s="330"/>
      <c r="I183" s="223"/>
      <c r="J183" s="330"/>
      <c r="K183" s="53"/>
      <c r="L183" s="223"/>
      <c r="M183" s="224"/>
      <c r="N183" s="224"/>
      <c r="O183" s="224"/>
      <c r="P183" s="330"/>
      <c r="Q183" s="223"/>
      <c r="R183" s="330"/>
      <c r="S183" s="223"/>
      <c r="T183" s="330"/>
    </row>
    <row r="184" spans="2:20" hidden="1" outlineLevel="1" x14ac:dyDescent="0.25">
      <c r="B184" s="359"/>
      <c r="C184" s="333"/>
      <c r="D184" s="334"/>
      <c r="E184" s="53"/>
      <c r="F184" s="53"/>
      <c r="G184" s="223"/>
      <c r="H184" s="330"/>
      <c r="I184" s="223"/>
      <c r="J184" s="330"/>
      <c r="K184" s="53"/>
      <c r="L184" s="223"/>
      <c r="M184" s="224"/>
      <c r="N184" s="224"/>
      <c r="O184" s="224"/>
      <c r="P184" s="330"/>
      <c r="Q184" s="223"/>
      <c r="R184" s="330"/>
      <c r="S184" s="223"/>
      <c r="T184" s="330"/>
    </row>
    <row r="185" spans="2:20" hidden="1" outlineLevel="1" x14ac:dyDescent="0.25">
      <c r="B185" s="359"/>
      <c r="C185" s="333"/>
      <c r="D185" s="334"/>
      <c r="E185" s="53"/>
      <c r="F185" s="53"/>
      <c r="G185" s="223"/>
      <c r="H185" s="330"/>
      <c r="I185" s="223"/>
      <c r="J185" s="330"/>
      <c r="K185" s="53"/>
      <c r="L185" s="223"/>
      <c r="M185" s="224"/>
      <c r="N185" s="224"/>
      <c r="O185" s="224"/>
      <c r="P185" s="330"/>
      <c r="Q185" s="223"/>
      <c r="R185" s="330"/>
      <c r="S185" s="223"/>
      <c r="T185" s="330"/>
    </row>
    <row r="186" spans="2:20" hidden="1" outlineLevel="1" x14ac:dyDescent="0.25">
      <c r="B186" s="359"/>
      <c r="C186" s="333"/>
      <c r="D186" s="334"/>
      <c r="E186" s="53"/>
      <c r="F186" s="53"/>
      <c r="G186" s="223"/>
      <c r="H186" s="330"/>
      <c r="I186" s="223"/>
      <c r="J186" s="330"/>
      <c r="K186" s="53"/>
      <c r="L186" s="223"/>
      <c r="M186" s="224"/>
      <c r="N186" s="224"/>
      <c r="O186" s="224"/>
      <c r="P186" s="330"/>
      <c r="Q186" s="223"/>
      <c r="R186" s="330"/>
      <c r="S186" s="223"/>
      <c r="T186" s="330"/>
    </row>
    <row r="187" spans="2:20" collapsed="1" x14ac:dyDescent="0.25">
      <c r="B187" s="359"/>
      <c r="C187" s="333"/>
      <c r="D187" s="334"/>
      <c r="E187" s="53"/>
      <c r="F187" s="53"/>
      <c r="G187" s="223"/>
      <c r="H187" s="330"/>
      <c r="I187" s="223"/>
      <c r="J187" s="330"/>
      <c r="K187" s="53"/>
      <c r="L187" s="223"/>
      <c r="M187" s="224"/>
      <c r="N187" s="224"/>
      <c r="O187" s="224"/>
      <c r="P187" s="330"/>
      <c r="Q187" s="223"/>
      <c r="R187" s="330"/>
      <c r="S187" s="223"/>
      <c r="T187" s="330"/>
    </row>
    <row r="188" spans="2:20" hidden="1" outlineLevel="1" x14ac:dyDescent="0.25">
      <c r="B188" s="359"/>
      <c r="C188" s="333"/>
      <c r="D188" s="334"/>
      <c r="E188" s="53"/>
      <c r="F188" s="53"/>
      <c r="G188" s="223"/>
      <c r="H188" s="330"/>
      <c r="I188" s="223"/>
      <c r="J188" s="330"/>
      <c r="K188" s="53"/>
      <c r="L188" s="223"/>
      <c r="M188" s="224"/>
      <c r="N188" s="224"/>
      <c r="O188" s="224"/>
      <c r="P188" s="330"/>
      <c r="Q188" s="223"/>
      <c r="R188" s="330"/>
      <c r="S188" s="223"/>
      <c r="T188" s="330"/>
    </row>
    <row r="189" spans="2:20" hidden="1" outlineLevel="1" x14ac:dyDescent="0.25">
      <c r="B189" s="359"/>
      <c r="C189" s="333"/>
      <c r="D189" s="334"/>
      <c r="E189" s="53"/>
      <c r="F189" s="53"/>
      <c r="G189" s="223"/>
      <c r="H189" s="330"/>
      <c r="I189" s="223"/>
      <c r="J189" s="330"/>
      <c r="K189" s="53"/>
      <c r="L189" s="223"/>
      <c r="M189" s="224"/>
      <c r="N189" s="224"/>
      <c r="O189" s="224"/>
      <c r="P189" s="330"/>
      <c r="Q189" s="223"/>
      <c r="R189" s="330"/>
      <c r="S189" s="223"/>
      <c r="T189" s="330"/>
    </row>
    <row r="190" spans="2:20" hidden="1" outlineLevel="1" x14ac:dyDescent="0.25">
      <c r="B190" s="359"/>
      <c r="C190" s="333"/>
      <c r="D190" s="334"/>
      <c r="E190" s="53"/>
      <c r="F190" s="53"/>
      <c r="G190" s="223"/>
      <c r="H190" s="330"/>
      <c r="I190" s="223"/>
      <c r="J190" s="330"/>
      <c r="K190" s="53"/>
      <c r="L190" s="223"/>
      <c r="M190" s="224"/>
      <c r="N190" s="224"/>
      <c r="O190" s="224"/>
      <c r="P190" s="330"/>
      <c r="Q190" s="223"/>
      <c r="R190" s="330"/>
      <c r="S190" s="223"/>
      <c r="T190" s="330"/>
    </row>
    <row r="191" spans="2:20" hidden="1" outlineLevel="1" x14ac:dyDescent="0.25">
      <c r="B191" s="359"/>
      <c r="C191" s="333"/>
      <c r="D191" s="334"/>
      <c r="E191" s="53"/>
      <c r="F191" s="53"/>
      <c r="G191" s="223"/>
      <c r="H191" s="330"/>
      <c r="I191" s="223"/>
      <c r="J191" s="330"/>
      <c r="K191" s="53"/>
      <c r="L191" s="223"/>
      <c r="M191" s="224"/>
      <c r="N191" s="224"/>
      <c r="O191" s="224"/>
      <c r="P191" s="330"/>
      <c r="Q191" s="223"/>
      <c r="R191" s="330"/>
      <c r="S191" s="223"/>
      <c r="T191" s="330"/>
    </row>
    <row r="192" spans="2:20" hidden="1" outlineLevel="1" x14ac:dyDescent="0.25">
      <c r="B192" s="359"/>
      <c r="C192" s="333"/>
      <c r="D192" s="334"/>
      <c r="E192" s="53"/>
      <c r="F192" s="53"/>
      <c r="G192" s="223"/>
      <c r="H192" s="330"/>
      <c r="I192" s="223"/>
      <c r="J192" s="330"/>
      <c r="K192" s="53"/>
      <c r="L192" s="223"/>
      <c r="M192" s="224"/>
      <c r="N192" s="224"/>
      <c r="O192" s="224"/>
      <c r="P192" s="330"/>
      <c r="Q192" s="223"/>
      <c r="R192" s="330"/>
      <c r="S192" s="223"/>
      <c r="T192" s="330"/>
    </row>
    <row r="193" spans="2:20" hidden="1" outlineLevel="1" x14ac:dyDescent="0.25">
      <c r="B193" s="359"/>
      <c r="C193" s="333"/>
      <c r="D193" s="334"/>
      <c r="E193" s="53"/>
      <c r="F193" s="53"/>
      <c r="G193" s="223"/>
      <c r="H193" s="330"/>
      <c r="I193" s="223"/>
      <c r="J193" s="330"/>
      <c r="K193" s="53"/>
      <c r="L193" s="223"/>
      <c r="M193" s="224"/>
      <c r="N193" s="224"/>
      <c r="O193" s="224"/>
      <c r="P193" s="330"/>
      <c r="Q193" s="223"/>
      <c r="R193" s="330"/>
      <c r="S193" s="223"/>
      <c r="T193" s="330"/>
    </row>
    <row r="194" spans="2:20" hidden="1" outlineLevel="1" x14ac:dyDescent="0.25">
      <c r="B194" s="359"/>
      <c r="C194" s="333"/>
      <c r="D194" s="334"/>
      <c r="E194" s="53"/>
      <c r="F194" s="53"/>
      <c r="G194" s="223"/>
      <c r="H194" s="330"/>
      <c r="I194" s="223"/>
      <c r="J194" s="330"/>
      <c r="K194" s="53"/>
      <c r="L194" s="223"/>
      <c r="M194" s="224"/>
      <c r="N194" s="224"/>
      <c r="O194" s="224"/>
      <c r="P194" s="330"/>
      <c r="Q194" s="223"/>
      <c r="R194" s="330"/>
      <c r="S194" s="223"/>
      <c r="T194" s="330"/>
    </row>
    <row r="195" spans="2:20" hidden="1" outlineLevel="1" x14ac:dyDescent="0.25">
      <c r="B195" s="359"/>
      <c r="C195" s="333"/>
      <c r="D195" s="334"/>
      <c r="E195" s="53"/>
      <c r="F195" s="53"/>
      <c r="G195" s="223"/>
      <c r="H195" s="330"/>
      <c r="I195" s="223"/>
      <c r="J195" s="330"/>
      <c r="K195" s="53"/>
      <c r="L195" s="223"/>
      <c r="M195" s="224"/>
      <c r="N195" s="224"/>
      <c r="O195" s="224"/>
      <c r="P195" s="330"/>
      <c r="Q195" s="223"/>
      <c r="R195" s="330"/>
      <c r="S195" s="223"/>
      <c r="T195" s="330"/>
    </row>
    <row r="196" spans="2:20" hidden="1" outlineLevel="1" x14ac:dyDescent="0.25">
      <c r="B196" s="359"/>
      <c r="C196" s="333"/>
      <c r="D196" s="334"/>
      <c r="E196" s="53"/>
      <c r="F196" s="53"/>
      <c r="G196" s="223"/>
      <c r="H196" s="330"/>
      <c r="I196" s="223"/>
      <c r="J196" s="330"/>
      <c r="K196" s="53"/>
      <c r="L196" s="223"/>
      <c r="M196" s="224"/>
      <c r="N196" s="224"/>
      <c r="O196" s="224"/>
      <c r="P196" s="330"/>
      <c r="Q196" s="223"/>
      <c r="R196" s="330"/>
      <c r="S196" s="223"/>
      <c r="T196" s="330"/>
    </row>
    <row r="197" spans="2:20" hidden="1" outlineLevel="1" x14ac:dyDescent="0.25">
      <c r="B197" s="359"/>
      <c r="C197" s="333"/>
      <c r="D197" s="334"/>
      <c r="E197" s="53"/>
      <c r="F197" s="53"/>
      <c r="G197" s="223"/>
      <c r="H197" s="330"/>
      <c r="I197" s="223"/>
      <c r="J197" s="330"/>
      <c r="K197" s="53"/>
      <c r="L197" s="223"/>
      <c r="M197" s="224"/>
      <c r="N197" s="224"/>
      <c r="O197" s="224"/>
      <c r="P197" s="330"/>
      <c r="Q197" s="223"/>
      <c r="R197" s="330"/>
      <c r="S197" s="223"/>
      <c r="T197" s="330"/>
    </row>
    <row r="198" spans="2:20" collapsed="1" x14ac:dyDescent="0.25">
      <c r="B198" s="359"/>
      <c r="C198" s="333"/>
      <c r="D198" s="334"/>
      <c r="E198" s="53"/>
      <c r="F198" s="53"/>
      <c r="G198" s="223"/>
      <c r="H198" s="330"/>
      <c r="I198" s="223"/>
      <c r="J198" s="330"/>
      <c r="K198" s="53"/>
      <c r="L198" s="223"/>
      <c r="M198" s="224"/>
      <c r="N198" s="224"/>
      <c r="O198" s="224"/>
      <c r="P198" s="330"/>
      <c r="Q198" s="223"/>
      <c r="R198" s="330"/>
      <c r="S198" s="223"/>
      <c r="T198" s="330"/>
    </row>
    <row r="199" spans="2:20" hidden="1" outlineLevel="1" x14ac:dyDescent="0.25">
      <c r="B199" s="359"/>
      <c r="C199" s="333"/>
      <c r="D199" s="334"/>
      <c r="E199" s="53"/>
      <c r="F199" s="53"/>
      <c r="G199" s="223"/>
      <c r="H199" s="330"/>
      <c r="I199" s="223"/>
      <c r="J199" s="330"/>
      <c r="K199" s="53"/>
      <c r="L199" s="223"/>
      <c r="M199" s="224"/>
      <c r="N199" s="224"/>
      <c r="O199" s="224"/>
      <c r="P199" s="330"/>
      <c r="Q199" s="223"/>
      <c r="R199" s="330"/>
      <c r="S199" s="223"/>
      <c r="T199" s="330"/>
    </row>
    <row r="200" spans="2:20" hidden="1" outlineLevel="1" x14ac:dyDescent="0.25">
      <c r="B200" s="359"/>
      <c r="C200" s="333"/>
      <c r="D200" s="334"/>
      <c r="E200" s="53"/>
      <c r="F200" s="53"/>
      <c r="G200" s="223"/>
      <c r="H200" s="330"/>
      <c r="I200" s="223"/>
      <c r="J200" s="330"/>
      <c r="K200" s="53"/>
      <c r="L200" s="223"/>
      <c r="M200" s="224"/>
      <c r="N200" s="224"/>
      <c r="O200" s="224"/>
      <c r="P200" s="330"/>
      <c r="Q200" s="223"/>
      <c r="R200" s="330"/>
      <c r="S200" s="223"/>
      <c r="T200" s="330"/>
    </row>
    <row r="201" spans="2:20" hidden="1" outlineLevel="1" x14ac:dyDescent="0.25">
      <c r="B201" s="359"/>
      <c r="C201" s="333"/>
      <c r="D201" s="334"/>
      <c r="E201" s="53"/>
      <c r="F201" s="53"/>
      <c r="G201" s="223"/>
      <c r="H201" s="330"/>
      <c r="I201" s="223"/>
      <c r="J201" s="330"/>
      <c r="K201" s="53"/>
      <c r="L201" s="223"/>
      <c r="M201" s="224"/>
      <c r="N201" s="224"/>
      <c r="O201" s="224"/>
      <c r="P201" s="330"/>
      <c r="Q201" s="223"/>
      <c r="R201" s="330"/>
      <c r="S201" s="223"/>
      <c r="T201" s="330"/>
    </row>
    <row r="202" spans="2:20" hidden="1" outlineLevel="1" x14ac:dyDescent="0.25">
      <c r="B202" s="359"/>
      <c r="C202" s="333"/>
      <c r="D202" s="334"/>
      <c r="E202" s="53"/>
      <c r="F202" s="53"/>
      <c r="G202" s="223"/>
      <c r="H202" s="330"/>
      <c r="I202" s="223"/>
      <c r="J202" s="330"/>
      <c r="K202" s="53"/>
      <c r="L202" s="223"/>
      <c r="M202" s="224"/>
      <c r="N202" s="224"/>
      <c r="O202" s="224"/>
      <c r="P202" s="330"/>
      <c r="Q202" s="223"/>
      <c r="R202" s="330"/>
      <c r="S202" s="223"/>
      <c r="T202" s="330"/>
    </row>
    <row r="203" spans="2:20" hidden="1" outlineLevel="1" x14ac:dyDescent="0.25">
      <c r="B203" s="359"/>
      <c r="C203" s="333"/>
      <c r="D203" s="334"/>
      <c r="E203" s="53"/>
      <c r="F203" s="53"/>
      <c r="G203" s="223"/>
      <c r="H203" s="330"/>
      <c r="I203" s="223"/>
      <c r="J203" s="330"/>
      <c r="K203" s="53"/>
      <c r="L203" s="223"/>
      <c r="M203" s="224"/>
      <c r="N203" s="224"/>
      <c r="O203" s="224"/>
      <c r="P203" s="330"/>
      <c r="Q203" s="223"/>
      <c r="R203" s="330"/>
      <c r="S203" s="223"/>
      <c r="T203" s="330"/>
    </row>
    <row r="204" spans="2:20" hidden="1" outlineLevel="1" x14ac:dyDescent="0.25">
      <c r="B204" s="359"/>
      <c r="C204" s="333"/>
      <c r="D204" s="334"/>
      <c r="E204" s="53"/>
      <c r="F204" s="53"/>
      <c r="G204" s="223"/>
      <c r="H204" s="330"/>
      <c r="I204" s="223"/>
      <c r="J204" s="330"/>
      <c r="K204" s="53"/>
      <c r="L204" s="223"/>
      <c r="M204" s="224"/>
      <c r="N204" s="224"/>
      <c r="O204" s="224"/>
      <c r="P204" s="330"/>
      <c r="Q204" s="223"/>
      <c r="R204" s="330"/>
      <c r="S204" s="223"/>
      <c r="T204" s="330"/>
    </row>
    <row r="205" spans="2:20" hidden="1" outlineLevel="1" x14ac:dyDescent="0.25">
      <c r="B205" s="359"/>
      <c r="C205" s="333"/>
      <c r="D205" s="334"/>
      <c r="E205" s="53"/>
      <c r="F205" s="53"/>
      <c r="G205" s="223"/>
      <c r="H205" s="330"/>
      <c r="I205" s="223"/>
      <c r="J205" s="330"/>
      <c r="K205" s="53"/>
      <c r="L205" s="223"/>
      <c r="M205" s="224"/>
      <c r="N205" s="224"/>
      <c r="O205" s="224"/>
      <c r="P205" s="330"/>
      <c r="Q205" s="223"/>
      <c r="R205" s="330"/>
      <c r="S205" s="223"/>
      <c r="T205" s="330"/>
    </row>
    <row r="206" spans="2:20" hidden="1" outlineLevel="1" x14ac:dyDescent="0.25">
      <c r="B206" s="359"/>
      <c r="C206" s="333"/>
      <c r="D206" s="334"/>
      <c r="E206" s="53"/>
      <c r="F206" s="53"/>
      <c r="G206" s="223"/>
      <c r="H206" s="330"/>
      <c r="I206" s="223"/>
      <c r="J206" s="330"/>
      <c r="K206" s="53"/>
      <c r="L206" s="223"/>
      <c r="M206" s="224"/>
      <c r="N206" s="224"/>
      <c r="O206" s="224"/>
      <c r="P206" s="330"/>
      <c r="Q206" s="223"/>
      <c r="R206" s="330"/>
      <c r="S206" s="223"/>
      <c r="T206" s="330"/>
    </row>
    <row r="207" spans="2:20" hidden="1" outlineLevel="1" x14ac:dyDescent="0.25">
      <c r="B207" s="359"/>
      <c r="C207" s="333"/>
      <c r="D207" s="334"/>
      <c r="E207" s="53"/>
      <c r="F207" s="53"/>
      <c r="G207" s="223"/>
      <c r="H207" s="330"/>
      <c r="I207" s="223"/>
      <c r="J207" s="330"/>
      <c r="K207" s="53"/>
      <c r="L207" s="223"/>
      <c r="M207" s="224"/>
      <c r="N207" s="224"/>
      <c r="O207" s="224"/>
      <c r="P207" s="330"/>
      <c r="Q207" s="223"/>
      <c r="R207" s="330"/>
      <c r="S207" s="223"/>
      <c r="T207" s="330"/>
    </row>
    <row r="208" spans="2:20" hidden="1" outlineLevel="1" x14ac:dyDescent="0.25">
      <c r="B208" s="359"/>
      <c r="C208" s="333"/>
      <c r="D208" s="334"/>
      <c r="E208" s="53"/>
      <c r="F208" s="53"/>
      <c r="G208" s="223"/>
      <c r="H208" s="330"/>
      <c r="I208" s="223"/>
      <c r="J208" s="330"/>
      <c r="K208" s="53"/>
      <c r="L208" s="223"/>
      <c r="M208" s="224"/>
      <c r="N208" s="224"/>
      <c r="O208" s="224"/>
      <c r="P208" s="330"/>
      <c r="Q208" s="223"/>
      <c r="R208" s="330"/>
      <c r="S208" s="223"/>
      <c r="T208" s="330"/>
    </row>
    <row r="209" spans="2:20" collapsed="1" x14ac:dyDescent="0.25">
      <c r="B209" s="359"/>
      <c r="C209" s="333"/>
      <c r="D209" s="334"/>
      <c r="E209" s="53"/>
      <c r="F209" s="53"/>
      <c r="G209" s="223"/>
      <c r="H209" s="330"/>
      <c r="I209" s="223"/>
      <c r="J209" s="330"/>
      <c r="K209" s="53"/>
      <c r="L209" s="223"/>
      <c r="M209" s="224"/>
      <c r="N209" s="224"/>
      <c r="O209" s="224"/>
      <c r="P209" s="330"/>
      <c r="Q209" s="223"/>
      <c r="R209" s="330"/>
      <c r="S209" s="223"/>
      <c r="T209" s="330"/>
    </row>
    <row r="210" spans="2:20" hidden="1" outlineLevel="1" x14ac:dyDescent="0.25">
      <c r="B210" s="359"/>
      <c r="C210" s="333"/>
      <c r="D210" s="334"/>
      <c r="E210" s="53"/>
      <c r="F210" s="53"/>
      <c r="G210" s="223"/>
      <c r="H210" s="330"/>
      <c r="I210" s="223"/>
      <c r="J210" s="330"/>
      <c r="K210" s="53"/>
      <c r="L210" s="223"/>
      <c r="M210" s="224"/>
      <c r="N210" s="224"/>
      <c r="O210" s="224"/>
      <c r="P210" s="330"/>
      <c r="Q210" s="223"/>
      <c r="R210" s="330"/>
      <c r="S210" s="223"/>
      <c r="T210" s="330"/>
    </row>
    <row r="211" spans="2:20" hidden="1" outlineLevel="1" x14ac:dyDescent="0.25">
      <c r="B211" s="359"/>
      <c r="C211" s="333"/>
      <c r="D211" s="334"/>
      <c r="E211" s="53"/>
      <c r="F211" s="53"/>
      <c r="G211" s="223"/>
      <c r="H211" s="330"/>
      <c r="I211" s="223"/>
      <c r="J211" s="330"/>
      <c r="K211" s="53"/>
      <c r="L211" s="223"/>
      <c r="M211" s="224"/>
      <c r="N211" s="224"/>
      <c r="O211" s="224"/>
      <c r="P211" s="330"/>
      <c r="Q211" s="223"/>
      <c r="R211" s="330"/>
      <c r="S211" s="223"/>
      <c r="T211" s="330"/>
    </row>
    <row r="212" spans="2:20" hidden="1" outlineLevel="1" x14ac:dyDescent="0.25">
      <c r="B212" s="359"/>
      <c r="C212" s="333"/>
      <c r="D212" s="334"/>
      <c r="E212" s="53"/>
      <c r="F212" s="53"/>
      <c r="G212" s="223"/>
      <c r="H212" s="330"/>
      <c r="I212" s="223"/>
      <c r="J212" s="330"/>
      <c r="K212" s="53"/>
      <c r="L212" s="223"/>
      <c r="M212" s="224"/>
      <c r="N212" s="224"/>
      <c r="O212" s="224"/>
      <c r="P212" s="330"/>
      <c r="Q212" s="223"/>
      <c r="R212" s="330"/>
      <c r="S212" s="223"/>
      <c r="T212" s="330"/>
    </row>
    <row r="213" spans="2:20" hidden="1" outlineLevel="1" x14ac:dyDescent="0.25">
      <c r="B213" s="359"/>
      <c r="C213" s="333"/>
      <c r="D213" s="334"/>
      <c r="E213" s="53"/>
      <c r="F213" s="53"/>
      <c r="G213" s="223"/>
      <c r="H213" s="330"/>
      <c r="I213" s="223"/>
      <c r="J213" s="330"/>
      <c r="K213" s="53"/>
      <c r="L213" s="223"/>
      <c r="M213" s="224"/>
      <c r="N213" s="224"/>
      <c r="O213" s="224"/>
      <c r="P213" s="330"/>
      <c r="Q213" s="223"/>
      <c r="R213" s="330"/>
      <c r="S213" s="223"/>
      <c r="T213" s="330"/>
    </row>
    <row r="214" spans="2:20" hidden="1" outlineLevel="1" x14ac:dyDescent="0.25">
      <c r="B214" s="359"/>
      <c r="C214" s="333"/>
      <c r="D214" s="334"/>
      <c r="E214" s="53"/>
      <c r="F214" s="53"/>
      <c r="G214" s="223"/>
      <c r="H214" s="330"/>
      <c r="I214" s="223"/>
      <c r="J214" s="330"/>
      <c r="K214" s="53"/>
      <c r="L214" s="223"/>
      <c r="M214" s="224"/>
      <c r="N214" s="224"/>
      <c r="O214" s="224"/>
      <c r="P214" s="330"/>
      <c r="Q214" s="223"/>
      <c r="R214" s="330"/>
      <c r="S214" s="223"/>
      <c r="T214" s="330"/>
    </row>
    <row r="215" spans="2:20" hidden="1" outlineLevel="1" x14ac:dyDescent="0.25">
      <c r="B215" s="359"/>
      <c r="C215" s="333"/>
      <c r="D215" s="334"/>
      <c r="E215" s="53"/>
      <c r="F215" s="53"/>
      <c r="G215" s="223"/>
      <c r="H215" s="330"/>
      <c r="I215" s="223"/>
      <c r="J215" s="330"/>
      <c r="K215" s="53"/>
      <c r="L215" s="223"/>
      <c r="M215" s="224"/>
      <c r="N215" s="224"/>
      <c r="O215" s="224"/>
      <c r="P215" s="330"/>
      <c r="Q215" s="223"/>
      <c r="R215" s="330"/>
      <c r="S215" s="223"/>
      <c r="T215" s="330"/>
    </row>
    <row r="216" spans="2:20" hidden="1" outlineLevel="1" x14ac:dyDescent="0.25">
      <c r="B216" s="359"/>
      <c r="C216" s="333"/>
      <c r="D216" s="334"/>
      <c r="E216" s="53"/>
      <c r="F216" s="53"/>
      <c r="G216" s="223"/>
      <c r="H216" s="330"/>
      <c r="I216" s="223"/>
      <c r="J216" s="330"/>
      <c r="K216" s="53"/>
      <c r="L216" s="223"/>
      <c r="M216" s="224"/>
      <c r="N216" s="224"/>
      <c r="O216" s="224"/>
      <c r="P216" s="330"/>
      <c r="Q216" s="223"/>
      <c r="R216" s="330"/>
      <c r="S216" s="223"/>
      <c r="T216" s="330"/>
    </row>
    <row r="217" spans="2:20" hidden="1" outlineLevel="1" x14ac:dyDescent="0.25">
      <c r="B217" s="359"/>
      <c r="C217" s="333"/>
      <c r="D217" s="334"/>
      <c r="E217" s="53"/>
      <c r="F217" s="53"/>
      <c r="G217" s="223"/>
      <c r="H217" s="330"/>
      <c r="I217" s="223"/>
      <c r="J217" s="330"/>
      <c r="K217" s="53"/>
      <c r="L217" s="223"/>
      <c r="M217" s="224"/>
      <c r="N217" s="224"/>
      <c r="O217" s="224"/>
      <c r="P217" s="330"/>
      <c r="Q217" s="223"/>
      <c r="R217" s="330"/>
      <c r="S217" s="223"/>
      <c r="T217" s="330"/>
    </row>
    <row r="218" spans="2:20" hidden="1" outlineLevel="1" x14ac:dyDescent="0.25">
      <c r="B218" s="359"/>
      <c r="C218" s="333"/>
      <c r="D218" s="334"/>
      <c r="E218" s="53"/>
      <c r="F218" s="53"/>
      <c r="G218" s="223"/>
      <c r="H218" s="330"/>
      <c r="I218" s="223"/>
      <c r="J218" s="330"/>
      <c r="K218" s="53"/>
      <c r="L218" s="223"/>
      <c r="M218" s="224"/>
      <c r="N218" s="224"/>
      <c r="O218" s="224"/>
      <c r="P218" s="330"/>
      <c r="Q218" s="223"/>
      <c r="R218" s="330"/>
      <c r="S218" s="223"/>
      <c r="T218" s="330"/>
    </row>
    <row r="219" spans="2:20" hidden="1" outlineLevel="1" x14ac:dyDescent="0.25">
      <c r="B219" s="359"/>
      <c r="C219" s="333"/>
      <c r="D219" s="334"/>
      <c r="E219" s="53"/>
      <c r="F219" s="53"/>
      <c r="G219" s="223"/>
      <c r="H219" s="330"/>
      <c r="I219" s="223"/>
      <c r="J219" s="330"/>
      <c r="K219" s="53"/>
      <c r="L219" s="223"/>
      <c r="M219" s="224"/>
      <c r="N219" s="224"/>
      <c r="O219" s="224"/>
      <c r="P219" s="330"/>
      <c r="Q219" s="223"/>
      <c r="R219" s="330"/>
      <c r="S219" s="223"/>
      <c r="T219" s="330"/>
    </row>
    <row r="220" spans="2:20" collapsed="1" x14ac:dyDescent="0.25">
      <c r="B220" s="55"/>
      <c r="C220" s="55"/>
      <c r="D220" s="55"/>
      <c r="E220" s="55"/>
      <c r="F220" s="55"/>
      <c r="G220" s="56"/>
      <c r="H220" s="56"/>
      <c r="I220" s="56"/>
      <c r="J220" s="56"/>
      <c r="K220" s="55"/>
      <c r="L220" s="56"/>
      <c r="M220" s="56"/>
      <c r="N220" s="56"/>
      <c r="O220" s="56"/>
      <c r="P220" s="56"/>
      <c r="Q220" s="56"/>
      <c r="R220" s="56"/>
      <c r="S220" s="56"/>
      <c r="T220" s="56"/>
    </row>
    <row r="221" spans="2:20" ht="6" customHeight="1" thickBot="1" x14ac:dyDescent="0.3"/>
    <row r="222" spans="2:20" ht="15.75" thickBot="1" x14ac:dyDescent="0.3">
      <c r="B222" s="225" t="s">
        <v>81</v>
      </c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7"/>
    </row>
    <row r="223" spans="2:20" x14ac:dyDescent="0.25">
      <c r="B223" s="368"/>
      <c r="C223" s="369"/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  <c r="O223" s="369"/>
      <c r="P223" s="369"/>
      <c r="Q223" s="369"/>
      <c r="R223" s="369"/>
      <c r="S223" s="369"/>
      <c r="T223" s="370"/>
    </row>
    <row r="224" spans="2:20" x14ac:dyDescent="0.25">
      <c r="B224" s="365"/>
      <c r="C224" s="366"/>
      <c r="D224" s="366"/>
      <c r="E224" s="366"/>
      <c r="F224" s="366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  <c r="Q224" s="366"/>
      <c r="R224" s="366"/>
      <c r="S224" s="366"/>
      <c r="T224" s="367"/>
    </row>
    <row r="225" spans="2:20" x14ac:dyDescent="0.25">
      <c r="B225" s="365"/>
      <c r="C225" s="366"/>
      <c r="D225" s="366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7"/>
    </row>
    <row r="226" spans="2:20" x14ac:dyDescent="0.25">
      <c r="B226" s="365"/>
      <c r="C226" s="366"/>
      <c r="D226" s="366"/>
      <c r="E226" s="366"/>
      <c r="F226" s="366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  <c r="Q226" s="366"/>
      <c r="R226" s="366"/>
      <c r="S226" s="366"/>
      <c r="T226" s="367"/>
    </row>
    <row r="227" spans="2:20" x14ac:dyDescent="0.25">
      <c r="B227" s="365"/>
      <c r="C227" s="366"/>
      <c r="D227" s="366"/>
      <c r="E227" s="366"/>
      <c r="F227" s="366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  <c r="Q227" s="366"/>
      <c r="R227" s="366"/>
      <c r="S227" s="366"/>
      <c r="T227" s="367"/>
    </row>
    <row r="228" spans="2:20" x14ac:dyDescent="0.25">
      <c r="B228" s="365"/>
      <c r="C228" s="366"/>
      <c r="D228" s="366"/>
      <c r="E228" s="366"/>
      <c r="F228" s="366"/>
      <c r="G228" s="366"/>
      <c r="H228" s="366"/>
      <c r="I228" s="366"/>
      <c r="J228" s="366"/>
      <c r="K228" s="366"/>
      <c r="L228" s="366"/>
      <c r="M228" s="366"/>
      <c r="N228" s="366"/>
      <c r="O228" s="366"/>
      <c r="P228" s="366"/>
      <c r="Q228" s="366"/>
      <c r="R228" s="366"/>
      <c r="S228" s="366"/>
      <c r="T228" s="367"/>
    </row>
    <row r="229" spans="2:20" x14ac:dyDescent="0.25">
      <c r="B229" s="365"/>
      <c r="C229" s="366"/>
      <c r="D229" s="366"/>
      <c r="E229" s="366"/>
      <c r="F229" s="366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  <c r="Q229" s="366"/>
      <c r="R229" s="366"/>
      <c r="S229" s="366"/>
      <c r="T229" s="367"/>
    </row>
    <row r="230" spans="2:20" x14ac:dyDescent="0.25">
      <c r="B230" s="365"/>
      <c r="C230" s="366"/>
      <c r="D230" s="366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7"/>
    </row>
    <row r="231" spans="2:20" ht="7.5" customHeight="1" thickBot="1" x14ac:dyDescent="0.3"/>
    <row r="232" spans="2:20" ht="15.75" thickBot="1" x14ac:dyDescent="0.3">
      <c r="B232" s="225" t="s">
        <v>82</v>
      </c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7"/>
    </row>
    <row r="233" spans="2:20" x14ac:dyDescent="0.25">
      <c r="B233" s="381"/>
      <c r="C233" s="382"/>
      <c r="D233" s="382"/>
      <c r="E233" s="382"/>
      <c r="F233" s="382"/>
      <c r="G233" s="382"/>
      <c r="H233" s="382"/>
      <c r="I233" s="382"/>
      <c r="J233" s="382"/>
      <c r="K233" s="382"/>
      <c r="L233" s="382"/>
      <c r="M233" s="382"/>
      <c r="N233" s="382"/>
      <c r="O233" s="382"/>
      <c r="P233" s="382"/>
      <c r="Q233" s="382"/>
      <c r="R233" s="382"/>
      <c r="S233" s="382"/>
      <c r="T233" s="383"/>
    </row>
    <row r="234" spans="2:20" x14ac:dyDescent="0.25">
      <c r="B234" s="384"/>
      <c r="C234" s="385"/>
      <c r="D234" s="385"/>
      <c r="E234" s="385"/>
      <c r="F234" s="385"/>
      <c r="G234" s="385"/>
      <c r="H234" s="385"/>
      <c r="I234" s="385"/>
      <c r="J234" s="385"/>
      <c r="K234" s="385"/>
      <c r="L234" s="385"/>
      <c r="M234" s="385"/>
      <c r="N234" s="385"/>
      <c r="O234" s="385"/>
      <c r="P234" s="385"/>
      <c r="Q234" s="385"/>
      <c r="R234" s="385"/>
      <c r="S234" s="385"/>
      <c r="T234" s="386"/>
    </row>
    <row r="235" spans="2:20" x14ac:dyDescent="0.25">
      <c r="B235" s="384"/>
      <c r="C235" s="385"/>
      <c r="D235" s="385"/>
      <c r="E235" s="385"/>
      <c r="F235" s="385"/>
      <c r="G235" s="385"/>
      <c r="H235" s="385"/>
      <c r="I235" s="385"/>
      <c r="J235" s="385"/>
      <c r="K235" s="385"/>
      <c r="L235" s="385"/>
      <c r="M235" s="385"/>
      <c r="N235" s="385"/>
      <c r="O235" s="385"/>
      <c r="P235" s="385"/>
      <c r="Q235" s="385"/>
      <c r="R235" s="385"/>
      <c r="S235" s="385"/>
      <c r="T235" s="386"/>
    </row>
    <row r="236" spans="2:20" x14ac:dyDescent="0.25">
      <c r="B236" s="384"/>
      <c r="C236" s="385"/>
      <c r="D236" s="385"/>
      <c r="E236" s="385"/>
      <c r="F236" s="385"/>
      <c r="G236" s="385"/>
      <c r="H236" s="385"/>
      <c r="I236" s="385"/>
      <c r="J236" s="385"/>
      <c r="K236" s="385"/>
      <c r="L236" s="385"/>
      <c r="M236" s="385"/>
      <c r="N236" s="385"/>
      <c r="O236" s="385"/>
      <c r="P236" s="385"/>
      <c r="Q236" s="385"/>
      <c r="R236" s="385"/>
      <c r="S236" s="385"/>
      <c r="T236" s="386"/>
    </row>
    <row r="237" spans="2:20" x14ac:dyDescent="0.25">
      <c r="B237" s="384"/>
      <c r="C237" s="385"/>
      <c r="D237" s="385"/>
      <c r="E237" s="385"/>
      <c r="F237" s="385"/>
      <c r="G237" s="385"/>
      <c r="H237" s="385"/>
      <c r="I237" s="385"/>
      <c r="J237" s="385"/>
      <c r="K237" s="385"/>
      <c r="L237" s="385"/>
      <c r="M237" s="385"/>
      <c r="N237" s="385"/>
      <c r="O237" s="385"/>
      <c r="P237" s="385"/>
      <c r="Q237" s="385"/>
      <c r="R237" s="385"/>
      <c r="S237" s="385"/>
      <c r="T237" s="386"/>
    </row>
    <row r="238" spans="2:20" x14ac:dyDescent="0.25">
      <c r="B238" s="384"/>
      <c r="C238" s="385"/>
      <c r="D238" s="385"/>
      <c r="E238" s="385"/>
      <c r="F238" s="385"/>
      <c r="G238" s="385"/>
      <c r="H238" s="385"/>
      <c r="I238" s="385"/>
      <c r="J238" s="385"/>
      <c r="K238" s="385"/>
      <c r="L238" s="385"/>
      <c r="M238" s="385"/>
      <c r="N238" s="385"/>
      <c r="O238" s="385"/>
      <c r="P238" s="385"/>
      <c r="Q238" s="385"/>
      <c r="R238" s="385"/>
      <c r="S238" s="385"/>
      <c r="T238" s="386"/>
    </row>
    <row r="239" spans="2:20" x14ac:dyDescent="0.25">
      <c r="B239" s="384"/>
      <c r="C239" s="385"/>
      <c r="D239" s="385"/>
      <c r="E239" s="385"/>
      <c r="F239" s="385"/>
      <c r="G239" s="385"/>
      <c r="H239" s="385"/>
      <c r="I239" s="385"/>
      <c r="J239" s="385"/>
      <c r="K239" s="385"/>
      <c r="L239" s="385"/>
      <c r="M239" s="385"/>
      <c r="N239" s="385"/>
      <c r="O239" s="385"/>
      <c r="P239" s="385"/>
      <c r="Q239" s="385"/>
      <c r="R239" s="385"/>
      <c r="S239" s="385"/>
      <c r="T239" s="386"/>
    </row>
    <row r="240" spans="2:20" x14ac:dyDescent="0.25">
      <c r="B240" s="387"/>
      <c r="C240" s="388"/>
      <c r="D240" s="388"/>
      <c r="E240" s="388"/>
      <c r="F240" s="388"/>
      <c r="G240" s="388"/>
      <c r="H240" s="388"/>
      <c r="I240" s="388"/>
      <c r="J240" s="388"/>
      <c r="K240" s="388"/>
      <c r="L240" s="388"/>
      <c r="M240" s="388"/>
      <c r="N240" s="388"/>
      <c r="O240" s="388"/>
      <c r="P240" s="388"/>
      <c r="Q240" s="388"/>
      <c r="R240" s="388"/>
      <c r="S240" s="388"/>
      <c r="T240" s="389"/>
    </row>
  </sheetData>
  <sheetProtection algorithmName="SHA-512" hashValue="OvqQvMA1L+z6fYPJskmKFNxixf7FfF472/FCLMM3Uxl4vaymdzILLF7lYDCtowbdhTB8jnVLMk4wSt96Wxg84g==" saltValue="FM2g7hbRfMXhM2nLPt59/A==" spinCount="100000" sheet="1" objects="1" scenarios="1"/>
  <mergeCells count="1062">
    <mergeCell ref="Q96:S96"/>
    <mergeCell ref="Q109:S109"/>
    <mergeCell ref="Q139:S139"/>
    <mergeCell ref="Q84:S84"/>
    <mergeCell ref="Q85:S85"/>
    <mergeCell ref="Q86:S86"/>
    <mergeCell ref="Q87:S87"/>
    <mergeCell ref="Q88:S88"/>
    <mergeCell ref="Q89:S89"/>
    <mergeCell ref="Q90:S90"/>
    <mergeCell ref="Q91:S91"/>
    <mergeCell ref="Q92:S92"/>
    <mergeCell ref="Q93:S93"/>
    <mergeCell ref="Q94:S94"/>
    <mergeCell ref="Q95:S95"/>
    <mergeCell ref="Q97:S97"/>
    <mergeCell ref="Q98:S98"/>
    <mergeCell ref="Q99:S99"/>
    <mergeCell ref="Q100:S100"/>
    <mergeCell ref="Q101:S101"/>
    <mergeCell ref="Q102:S102"/>
    <mergeCell ref="Q103:S103"/>
    <mergeCell ref="Q104:S104"/>
    <mergeCell ref="Q105:S105"/>
    <mergeCell ref="Q106:S106"/>
    <mergeCell ref="Q107:S107"/>
    <mergeCell ref="Q108:S108"/>
    <mergeCell ref="Q110:S110"/>
    <mergeCell ref="Q111:S111"/>
    <mergeCell ref="P31:Q31"/>
    <mergeCell ref="Q112:S112"/>
    <mergeCell ref="F26:G26"/>
    <mergeCell ref="I27:J27"/>
    <mergeCell ref="L26:M26"/>
    <mergeCell ref="L27:M27"/>
    <mergeCell ref="V30:W30"/>
    <mergeCell ref="V31:W31"/>
    <mergeCell ref="W28:X28"/>
    <mergeCell ref="R28:S28"/>
    <mergeCell ref="Q26:X26"/>
    <mergeCell ref="R27:S27"/>
    <mergeCell ref="W27:X27"/>
    <mergeCell ref="I26:J26"/>
    <mergeCell ref="B233:T240"/>
    <mergeCell ref="G4:I4"/>
    <mergeCell ref="B8:C8"/>
    <mergeCell ref="P8:Q8"/>
    <mergeCell ref="C7:G7"/>
    <mergeCell ref="D8:G8"/>
    <mergeCell ref="C9:G9"/>
    <mergeCell ref="C10:G10"/>
    <mergeCell ref="I9:T9"/>
    <mergeCell ref="J10:T10"/>
    <mergeCell ref="S8:T8"/>
    <mergeCell ref="I8:K8"/>
    <mergeCell ref="B230:T230"/>
    <mergeCell ref="I217:J217"/>
    <mergeCell ref="L217:P217"/>
    <mergeCell ref="Q217:R217"/>
    <mergeCell ref="S215:T215"/>
    <mergeCell ref="B216:D216"/>
    <mergeCell ref="B232:T232"/>
    <mergeCell ref="B46:C46"/>
    <mergeCell ref="B47:C47"/>
    <mergeCell ref="E46:F46"/>
    <mergeCell ref="E47:F47"/>
    <mergeCell ref="I46:K46"/>
    <mergeCell ref="B225:T225"/>
    <mergeCell ref="B226:T226"/>
    <mergeCell ref="B227:T227"/>
    <mergeCell ref="B228:T228"/>
    <mergeCell ref="B229:T229"/>
    <mergeCell ref="S219:T219"/>
    <mergeCell ref="V78:W78"/>
    <mergeCell ref="B222:T222"/>
    <mergeCell ref="B223:T223"/>
    <mergeCell ref="B224:T224"/>
    <mergeCell ref="B219:D219"/>
    <mergeCell ref="G219:H219"/>
    <mergeCell ref="I219:J219"/>
    <mergeCell ref="L219:P219"/>
    <mergeCell ref="Q219:R219"/>
    <mergeCell ref="S217:T217"/>
    <mergeCell ref="B218:D218"/>
    <mergeCell ref="G218:H218"/>
    <mergeCell ref="I218:J218"/>
    <mergeCell ref="L218:P218"/>
    <mergeCell ref="Q218:R218"/>
    <mergeCell ref="S218:T218"/>
    <mergeCell ref="Q80:S80"/>
    <mergeCell ref="V85:W85"/>
    <mergeCell ref="Q82:S82"/>
    <mergeCell ref="Q83:S83"/>
    <mergeCell ref="O30:T30"/>
    <mergeCell ref="B217:D217"/>
    <mergeCell ref="G217:H217"/>
    <mergeCell ref="I216:J216"/>
    <mergeCell ref="L216:P216"/>
    <mergeCell ref="Q216:R216"/>
    <mergeCell ref="S216:T216"/>
    <mergeCell ref="B215:D215"/>
    <mergeCell ref="G215:H215"/>
    <mergeCell ref="I215:J215"/>
    <mergeCell ref="L215:P215"/>
    <mergeCell ref="Q215:R215"/>
    <mergeCell ref="S213:T213"/>
    <mergeCell ref="B214:D214"/>
    <mergeCell ref="G214:H214"/>
    <mergeCell ref="I214:J214"/>
    <mergeCell ref="L214:P214"/>
    <mergeCell ref="Q214:R214"/>
    <mergeCell ref="S214:T214"/>
    <mergeCell ref="B213:D213"/>
    <mergeCell ref="G213:H213"/>
    <mergeCell ref="I213:J213"/>
    <mergeCell ref="L213:P213"/>
    <mergeCell ref="Q213:R213"/>
    <mergeCell ref="G216:H216"/>
    <mergeCell ref="S211:T211"/>
    <mergeCell ref="B212:D212"/>
    <mergeCell ref="G212:H212"/>
    <mergeCell ref="I212:J212"/>
    <mergeCell ref="L212:P212"/>
    <mergeCell ref="Q212:R212"/>
    <mergeCell ref="S212:T212"/>
    <mergeCell ref="B211:D211"/>
    <mergeCell ref="G211:H211"/>
    <mergeCell ref="I211:J211"/>
    <mergeCell ref="L211:P211"/>
    <mergeCell ref="Q211:R211"/>
    <mergeCell ref="S209:T209"/>
    <mergeCell ref="B210:D210"/>
    <mergeCell ref="G210:H210"/>
    <mergeCell ref="I210:J210"/>
    <mergeCell ref="L210:P210"/>
    <mergeCell ref="Q210:R210"/>
    <mergeCell ref="S210:T210"/>
    <mergeCell ref="B209:D209"/>
    <mergeCell ref="G209:H209"/>
    <mergeCell ref="I209:J209"/>
    <mergeCell ref="L209:P209"/>
    <mergeCell ref="Q209:R209"/>
    <mergeCell ref="S207:T207"/>
    <mergeCell ref="B208:D208"/>
    <mergeCell ref="G208:H208"/>
    <mergeCell ref="I208:J208"/>
    <mergeCell ref="L208:P208"/>
    <mergeCell ref="Q208:R208"/>
    <mergeCell ref="S208:T208"/>
    <mergeCell ref="B207:D207"/>
    <mergeCell ref="G207:H207"/>
    <mergeCell ref="I207:J207"/>
    <mergeCell ref="L207:P207"/>
    <mergeCell ref="Q207:R207"/>
    <mergeCell ref="S205:T205"/>
    <mergeCell ref="B206:D206"/>
    <mergeCell ref="G206:H206"/>
    <mergeCell ref="I206:J206"/>
    <mergeCell ref="L206:P206"/>
    <mergeCell ref="Q206:R206"/>
    <mergeCell ref="S206:T206"/>
    <mergeCell ref="B205:D205"/>
    <mergeCell ref="G205:H205"/>
    <mergeCell ref="I205:J205"/>
    <mergeCell ref="L205:P205"/>
    <mergeCell ref="Q205:R205"/>
    <mergeCell ref="S203:T203"/>
    <mergeCell ref="B204:D204"/>
    <mergeCell ref="G204:H204"/>
    <mergeCell ref="I204:J204"/>
    <mergeCell ref="L204:P204"/>
    <mergeCell ref="Q204:R204"/>
    <mergeCell ref="S204:T204"/>
    <mergeCell ref="B203:D203"/>
    <mergeCell ref="G203:H203"/>
    <mergeCell ref="I203:J203"/>
    <mergeCell ref="L203:P203"/>
    <mergeCell ref="Q203:R203"/>
    <mergeCell ref="S201:T201"/>
    <mergeCell ref="B202:D202"/>
    <mergeCell ref="G202:H202"/>
    <mergeCell ref="I202:J202"/>
    <mergeCell ref="L202:P202"/>
    <mergeCell ref="Q202:R202"/>
    <mergeCell ref="S202:T202"/>
    <mergeCell ref="B201:D201"/>
    <mergeCell ref="G201:H201"/>
    <mergeCell ref="I201:J201"/>
    <mergeCell ref="L201:P201"/>
    <mergeCell ref="Q201:R201"/>
    <mergeCell ref="S199:T199"/>
    <mergeCell ref="B200:D200"/>
    <mergeCell ref="G200:H200"/>
    <mergeCell ref="I200:J200"/>
    <mergeCell ref="L200:P200"/>
    <mergeCell ref="Q200:R200"/>
    <mergeCell ref="S200:T200"/>
    <mergeCell ref="B199:D199"/>
    <mergeCell ref="G199:H199"/>
    <mergeCell ref="I199:J199"/>
    <mergeCell ref="L199:P199"/>
    <mergeCell ref="Q199:R199"/>
    <mergeCell ref="S197:T197"/>
    <mergeCell ref="B198:D198"/>
    <mergeCell ref="G198:H198"/>
    <mergeCell ref="I198:J198"/>
    <mergeCell ref="L198:P198"/>
    <mergeCell ref="Q198:R198"/>
    <mergeCell ref="S198:T198"/>
    <mergeCell ref="B197:D197"/>
    <mergeCell ref="G197:H197"/>
    <mergeCell ref="I197:J197"/>
    <mergeCell ref="L197:P197"/>
    <mergeCell ref="Q197:R197"/>
    <mergeCell ref="S195:T195"/>
    <mergeCell ref="B196:D196"/>
    <mergeCell ref="G196:H196"/>
    <mergeCell ref="I196:J196"/>
    <mergeCell ref="L196:P196"/>
    <mergeCell ref="Q196:R196"/>
    <mergeCell ref="S196:T196"/>
    <mergeCell ref="B195:D195"/>
    <mergeCell ref="G195:H195"/>
    <mergeCell ref="I195:J195"/>
    <mergeCell ref="L195:P195"/>
    <mergeCell ref="Q195:R195"/>
    <mergeCell ref="S193:T193"/>
    <mergeCell ref="B194:D194"/>
    <mergeCell ref="G194:H194"/>
    <mergeCell ref="I194:J194"/>
    <mergeCell ref="L194:P194"/>
    <mergeCell ref="Q194:R194"/>
    <mergeCell ref="S194:T194"/>
    <mergeCell ref="B193:D193"/>
    <mergeCell ref="G193:H193"/>
    <mergeCell ref="I193:J193"/>
    <mergeCell ref="L193:P193"/>
    <mergeCell ref="Q193:R193"/>
    <mergeCell ref="S191:T191"/>
    <mergeCell ref="B192:D192"/>
    <mergeCell ref="G192:H192"/>
    <mergeCell ref="I192:J192"/>
    <mergeCell ref="L192:P192"/>
    <mergeCell ref="Q192:R192"/>
    <mergeCell ref="S192:T192"/>
    <mergeCell ref="B191:D191"/>
    <mergeCell ref="G191:H191"/>
    <mergeCell ref="I191:J191"/>
    <mergeCell ref="L191:P191"/>
    <mergeCell ref="Q191:R191"/>
    <mergeCell ref="S189:T189"/>
    <mergeCell ref="B190:D190"/>
    <mergeCell ref="G190:H190"/>
    <mergeCell ref="I190:J190"/>
    <mergeCell ref="L190:P190"/>
    <mergeCell ref="Q190:R190"/>
    <mergeCell ref="S190:T190"/>
    <mergeCell ref="B189:D189"/>
    <mergeCell ref="G189:H189"/>
    <mergeCell ref="I189:J189"/>
    <mergeCell ref="L189:P189"/>
    <mergeCell ref="Q189:R189"/>
    <mergeCell ref="S187:T187"/>
    <mergeCell ref="B188:D188"/>
    <mergeCell ref="G188:H188"/>
    <mergeCell ref="I188:J188"/>
    <mergeCell ref="L188:P188"/>
    <mergeCell ref="Q188:R188"/>
    <mergeCell ref="S188:T188"/>
    <mergeCell ref="B187:D187"/>
    <mergeCell ref="G187:H187"/>
    <mergeCell ref="I187:J187"/>
    <mergeCell ref="L187:P187"/>
    <mergeCell ref="Q187:R187"/>
    <mergeCell ref="S185:T185"/>
    <mergeCell ref="B186:D186"/>
    <mergeCell ref="G186:H186"/>
    <mergeCell ref="I186:J186"/>
    <mergeCell ref="L186:P186"/>
    <mergeCell ref="Q186:R186"/>
    <mergeCell ref="S186:T186"/>
    <mergeCell ref="B185:D185"/>
    <mergeCell ref="G185:H185"/>
    <mergeCell ref="I185:J185"/>
    <mergeCell ref="L185:P185"/>
    <mergeCell ref="Q185:R185"/>
    <mergeCell ref="S183:T183"/>
    <mergeCell ref="B184:D184"/>
    <mergeCell ref="G184:H184"/>
    <mergeCell ref="I184:J184"/>
    <mergeCell ref="L184:P184"/>
    <mergeCell ref="Q184:R184"/>
    <mergeCell ref="S184:T184"/>
    <mergeCell ref="B183:D183"/>
    <mergeCell ref="G183:H183"/>
    <mergeCell ref="I183:J183"/>
    <mergeCell ref="L183:P183"/>
    <mergeCell ref="Q183:R183"/>
    <mergeCell ref="S181:T181"/>
    <mergeCell ref="B182:D182"/>
    <mergeCell ref="G182:H182"/>
    <mergeCell ref="I182:J182"/>
    <mergeCell ref="L182:P182"/>
    <mergeCell ref="Q182:R182"/>
    <mergeCell ref="S182:T182"/>
    <mergeCell ref="B181:D181"/>
    <mergeCell ref="G181:H181"/>
    <mergeCell ref="I181:J181"/>
    <mergeCell ref="L181:P181"/>
    <mergeCell ref="Q181:R181"/>
    <mergeCell ref="S179:T179"/>
    <mergeCell ref="B180:D180"/>
    <mergeCell ref="G180:H180"/>
    <mergeCell ref="I180:J180"/>
    <mergeCell ref="L180:P180"/>
    <mergeCell ref="Q180:R180"/>
    <mergeCell ref="S180:T180"/>
    <mergeCell ref="B179:D179"/>
    <mergeCell ref="G179:H179"/>
    <mergeCell ref="I179:J179"/>
    <mergeCell ref="L179:P179"/>
    <mergeCell ref="Q179:R179"/>
    <mergeCell ref="B178:D178"/>
    <mergeCell ref="G178:H178"/>
    <mergeCell ref="I178:J178"/>
    <mergeCell ref="L178:P178"/>
    <mergeCell ref="Q178:R178"/>
    <mergeCell ref="S178:T178"/>
    <mergeCell ref="B177:D177"/>
    <mergeCell ref="G177:H177"/>
    <mergeCell ref="I177:J177"/>
    <mergeCell ref="L177:P177"/>
    <mergeCell ref="Q177:R177"/>
    <mergeCell ref="B176:D176"/>
    <mergeCell ref="G176:H176"/>
    <mergeCell ref="I176:J176"/>
    <mergeCell ref="L176:P176"/>
    <mergeCell ref="Q176:R176"/>
    <mergeCell ref="B175:D175"/>
    <mergeCell ref="G175:H175"/>
    <mergeCell ref="I175:J175"/>
    <mergeCell ref="L175:P175"/>
    <mergeCell ref="Q175:R175"/>
    <mergeCell ref="S176:T176"/>
    <mergeCell ref="S177:T177"/>
    <mergeCell ref="L166:N166"/>
    <mergeCell ref="O166:P166"/>
    <mergeCell ref="B165:E165"/>
    <mergeCell ref="F165:I165"/>
    <mergeCell ref="J165:K165"/>
    <mergeCell ref="L165:N165"/>
    <mergeCell ref="O165:P165"/>
    <mergeCell ref="B172:T172"/>
    <mergeCell ref="S173:T173"/>
    <mergeCell ref="S174:T174"/>
    <mergeCell ref="S175:T175"/>
    <mergeCell ref="G173:H173"/>
    <mergeCell ref="B173:D173"/>
    <mergeCell ref="I173:J173"/>
    <mergeCell ref="L173:P173"/>
    <mergeCell ref="Q173:R173"/>
    <mergeCell ref="B174:D174"/>
    <mergeCell ref="G174:H174"/>
    <mergeCell ref="I174:J174"/>
    <mergeCell ref="L174:P174"/>
    <mergeCell ref="Q174:R174"/>
    <mergeCell ref="B169:E169"/>
    <mergeCell ref="F169:I169"/>
    <mergeCell ref="J169:K169"/>
    <mergeCell ref="L169:N169"/>
    <mergeCell ref="O169:P169"/>
    <mergeCell ref="Q169:S169"/>
    <mergeCell ref="Q165:S165"/>
    <mergeCell ref="Q166:S166"/>
    <mergeCell ref="Q167:S167"/>
    <mergeCell ref="Q168:S168"/>
    <mergeCell ref="B164:E164"/>
    <mergeCell ref="F164:I164"/>
    <mergeCell ref="J164:K164"/>
    <mergeCell ref="L164:N164"/>
    <mergeCell ref="O164:P164"/>
    <mergeCell ref="B163:E163"/>
    <mergeCell ref="F163:I163"/>
    <mergeCell ref="J163:K163"/>
    <mergeCell ref="L163:N163"/>
    <mergeCell ref="O163:P163"/>
    <mergeCell ref="B162:E162"/>
    <mergeCell ref="F162:I162"/>
    <mergeCell ref="J162:K162"/>
    <mergeCell ref="L162:N162"/>
    <mergeCell ref="O162:P162"/>
    <mergeCell ref="B168:E168"/>
    <mergeCell ref="F168:I168"/>
    <mergeCell ref="J168:K168"/>
    <mergeCell ref="L168:N168"/>
    <mergeCell ref="O168:P168"/>
    <mergeCell ref="B167:E167"/>
    <mergeCell ref="F167:I167"/>
    <mergeCell ref="J167:K167"/>
    <mergeCell ref="L167:N167"/>
    <mergeCell ref="O167:P167"/>
    <mergeCell ref="B166:E166"/>
    <mergeCell ref="F166:I166"/>
    <mergeCell ref="J166:K166"/>
    <mergeCell ref="B161:E161"/>
    <mergeCell ref="F161:I161"/>
    <mergeCell ref="J161:K161"/>
    <mergeCell ref="L161:N161"/>
    <mergeCell ref="O161:P161"/>
    <mergeCell ref="Q161:S161"/>
    <mergeCell ref="Q162:S162"/>
    <mergeCell ref="Q163:S163"/>
    <mergeCell ref="Q164:S164"/>
    <mergeCell ref="B160:E160"/>
    <mergeCell ref="F160:I160"/>
    <mergeCell ref="J160:K160"/>
    <mergeCell ref="L160:N160"/>
    <mergeCell ref="O160:P160"/>
    <mergeCell ref="B159:E159"/>
    <mergeCell ref="F159:I159"/>
    <mergeCell ref="J159:K159"/>
    <mergeCell ref="L159:N159"/>
    <mergeCell ref="O159:P159"/>
    <mergeCell ref="Q153:S153"/>
    <mergeCell ref="Q154:S154"/>
    <mergeCell ref="Q155:S155"/>
    <mergeCell ref="B158:E158"/>
    <mergeCell ref="F158:I158"/>
    <mergeCell ref="J158:K158"/>
    <mergeCell ref="L158:N158"/>
    <mergeCell ref="O158:P158"/>
    <mergeCell ref="B157:E157"/>
    <mergeCell ref="F157:I157"/>
    <mergeCell ref="J157:K157"/>
    <mergeCell ref="L157:N157"/>
    <mergeCell ref="O157:P157"/>
    <mergeCell ref="Q157:S157"/>
    <mergeCell ref="Q158:S158"/>
    <mergeCell ref="Q159:S159"/>
    <mergeCell ref="Q160:S160"/>
    <mergeCell ref="B156:E156"/>
    <mergeCell ref="F156:I156"/>
    <mergeCell ref="J156:K156"/>
    <mergeCell ref="L156:N156"/>
    <mergeCell ref="O156:P156"/>
    <mergeCell ref="Q156:S156"/>
    <mergeCell ref="L150:N150"/>
    <mergeCell ref="O150:P150"/>
    <mergeCell ref="B149:E149"/>
    <mergeCell ref="F149:I149"/>
    <mergeCell ref="J149:K149"/>
    <mergeCell ref="L149:N149"/>
    <mergeCell ref="O149:P149"/>
    <mergeCell ref="B155:E155"/>
    <mergeCell ref="F155:I155"/>
    <mergeCell ref="J155:K155"/>
    <mergeCell ref="L155:N155"/>
    <mergeCell ref="O155:P155"/>
    <mergeCell ref="B154:E154"/>
    <mergeCell ref="F154:I154"/>
    <mergeCell ref="J154:K154"/>
    <mergeCell ref="L154:N154"/>
    <mergeCell ref="O154:P154"/>
    <mergeCell ref="B153:E153"/>
    <mergeCell ref="F153:I153"/>
    <mergeCell ref="J153:K153"/>
    <mergeCell ref="L153:N153"/>
    <mergeCell ref="O153:P153"/>
    <mergeCell ref="Q149:S149"/>
    <mergeCell ref="Q150:S150"/>
    <mergeCell ref="Q151:S151"/>
    <mergeCell ref="Q152:S152"/>
    <mergeCell ref="B148:E148"/>
    <mergeCell ref="F148:I148"/>
    <mergeCell ref="J148:K148"/>
    <mergeCell ref="L148:N148"/>
    <mergeCell ref="O148:P148"/>
    <mergeCell ref="B147:E147"/>
    <mergeCell ref="F147:I147"/>
    <mergeCell ref="J147:K147"/>
    <mergeCell ref="L147:N147"/>
    <mergeCell ref="O147:P147"/>
    <mergeCell ref="B146:E146"/>
    <mergeCell ref="F146:I146"/>
    <mergeCell ref="J146:K146"/>
    <mergeCell ref="L146:N146"/>
    <mergeCell ref="O146:P146"/>
    <mergeCell ref="B152:E152"/>
    <mergeCell ref="F152:I152"/>
    <mergeCell ref="J152:K152"/>
    <mergeCell ref="L152:N152"/>
    <mergeCell ref="O152:P152"/>
    <mergeCell ref="B151:E151"/>
    <mergeCell ref="F151:I151"/>
    <mergeCell ref="J151:K151"/>
    <mergeCell ref="L151:N151"/>
    <mergeCell ref="O151:P151"/>
    <mergeCell ref="B150:E150"/>
    <mergeCell ref="F150:I150"/>
    <mergeCell ref="J150:K150"/>
    <mergeCell ref="B145:E145"/>
    <mergeCell ref="F145:I145"/>
    <mergeCell ref="J145:K145"/>
    <mergeCell ref="L145:N145"/>
    <mergeCell ref="O145:P145"/>
    <mergeCell ref="Q145:S145"/>
    <mergeCell ref="Q146:S146"/>
    <mergeCell ref="Q147:S147"/>
    <mergeCell ref="Q148:S148"/>
    <mergeCell ref="B144:E144"/>
    <mergeCell ref="F144:I144"/>
    <mergeCell ref="J144:K144"/>
    <mergeCell ref="L144:N144"/>
    <mergeCell ref="O144:P144"/>
    <mergeCell ref="B143:E143"/>
    <mergeCell ref="F143:I143"/>
    <mergeCell ref="J143:K143"/>
    <mergeCell ref="L143:N143"/>
    <mergeCell ref="O143:P143"/>
    <mergeCell ref="Q137:S137"/>
    <mergeCell ref="Q138:S138"/>
    <mergeCell ref="B142:E142"/>
    <mergeCell ref="F142:I142"/>
    <mergeCell ref="J142:K142"/>
    <mergeCell ref="L142:N142"/>
    <mergeCell ref="O142:P142"/>
    <mergeCell ref="B141:E141"/>
    <mergeCell ref="F141:I141"/>
    <mergeCell ref="J141:K141"/>
    <mergeCell ref="L141:N141"/>
    <mergeCell ref="O141:P141"/>
    <mergeCell ref="Q141:S141"/>
    <mergeCell ref="Q142:S142"/>
    <mergeCell ref="Q143:S143"/>
    <mergeCell ref="Q144:S144"/>
    <mergeCell ref="B140:E140"/>
    <mergeCell ref="F140:I140"/>
    <mergeCell ref="J140:K140"/>
    <mergeCell ref="L140:N140"/>
    <mergeCell ref="O140:P140"/>
    <mergeCell ref="Q140:S140"/>
    <mergeCell ref="L134:N134"/>
    <mergeCell ref="O134:P134"/>
    <mergeCell ref="B133:E133"/>
    <mergeCell ref="F133:I133"/>
    <mergeCell ref="J133:K133"/>
    <mergeCell ref="L133:N133"/>
    <mergeCell ref="O133:P133"/>
    <mergeCell ref="B139:E139"/>
    <mergeCell ref="F139:I139"/>
    <mergeCell ref="J139:K139"/>
    <mergeCell ref="L139:N139"/>
    <mergeCell ref="O139:P139"/>
    <mergeCell ref="B138:E138"/>
    <mergeCell ref="F138:I138"/>
    <mergeCell ref="J138:K138"/>
    <mergeCell ref="L138:N138"/>
    <mergeCell ref="O138:P138"/>
    <mergeCell ref="B137:E137"/>
    <mergeCell ref="F137:I137"/>
    <mergeCell ref="J137:K137"/>
    <mergeCell ref="L137:N137"/>
    <mergeCell ref="O137:P137"/>
    <mergeCell ref="Q133:S133"/>
    <mergeCell ref="Q134:S134"/>
    <mergeCell ref="Q135:S135"/>
    <mergeCell ref="Q136:S136"/>
    <mergeCell ref="B132:E132"/>
    <mergeCell ref="F132:I132"/>
    <mergeCell ref="J132:K132"/>
    <mergeCell ref="L132:N132"/>
    <mergeCell ref="O132:P132"/>
    <mergeCell ref="B131:E131"/>
    <mergeCell ref="F131:I131"/>
    <mergeCell ref="J131:K131"/>
    <mergeCell ref="L131:N131"/>
    <mergeCell ref="O131:P131"/>
    <mergeCell ref="B130:E130"/>
    <mergeCell ref="F130:I130"/>
    <mergeCell ref="J130:K130"/>
    <mergeCell ref="L130:N130"/>
    <mergeCell ref="O130:P130"/>
    <mergeCell ref="B136:E136"/>
    <mergeCell ref="F136:I136"/>
    <mergeCell ref="J136:K136"/>
    <mergeCell ref="L136:N136"/>
    <mergeCell ref="O136:P136"/>
    <mergeCell ref="B135:E135"/>
    <mergeCell ref="F135:I135"/>
    <mergeCell ref="J135:K135"/>
    <mergeCell ref="L135:N135"/>
    <mergeCell ref="O135:P135"/>
    <mergeCell ref="B134:E134"/>
    <mergeCell ref="F134:I134"/>
    <mergeCell ref="J134:K134"/>
    <mergeCell ref="B129:E129"/>
    <mergeCell ref="F129:I129"/>
    <mergeCell ref="J129:K129"/>
    <mergeCell ref="L129:N129"/>
    <mergeCell ref="O129:P129"/>
    <mergeCell ref="Q129:S129"/>
    <mergeCell ref="Q130:S130"/>
    <mergeCell ref="Q131:S131"/>
    <mergeCell ref="Q132:S132"/>
    <mergeCell ref="B128:E128"/>
    <mergeCell ref="F128:I128"/>
    <mergeCell ref="J128:K128"/>
    <mergeCell ref="L128:N128"/>
    <mergeCell ref="O128:P128"/>
    <mergeCell ref="B127:E127"/>
    <mergeCell ref="F127:I127"/>
    <mergeCell ref="J127:K127"/>
    <mergeCell ref="L127:N127"/>
    <mergeCell ref="O127:P127"/>
    <mergeCell ref="Q121:S121"/>
    <mergeCell ref="Q122:S122"/>
    <mergeCell ref="Q123:S123"/>
    <mergeCell ref="B126:E126"/>
    <mergeCell ref="F126:I126"/>
    <mergeCell ref="J126:K126"/>
    <mergeCell ref="L126:N126"/>
    <mergeCell ref="O126:P126"/>
    <mergeCell ref="B125:E125"/>
    <mergeCell ref="F125:I125"/>
    <mergeCell ref="J125:K125"/>
    <mergeCell ref="L125:N125"/>
    <mergeCell ref="O125:P125"/>
    <mergeCell ref="Q125:S125"/>
    <mergeCell ref="Q126:S126"/>
    <mergeCell ref="Q127:S127"/>
    <mergeCell ref="Q128:S128"/>
    <mergeCell ref="B124:E124"/>
    <mergeCell ref="F124:I124"/>
    <mergeCell ref="J124:K124"/>
    <mergeCell ref="L124:N124"/>
    <mergeCell ref="O124:P124"/>
    <mergeCell ref="Q124:S124"/>
    <mergeCell ref="L118:N118"/>
    <mergeCell ref="O118:P118"/>
    <mergeCell ref="B117:E117"/>
    <mergeCell ref="F117:I117"/>
    <mergeCell ref="J117:K117"/>
    <mergeCell ref="L117:N117"/>
    <mergeCell ref="O117:P117"/>
    <mergeCell ref="B123:E123"/>
    <mergeCell ref="F123:I123"/>
    <mergeCell ref="J123:K123"/>
    <mergeCell ref="L123:N123"/>
    <mergeCell ref="O123:P123"/>
    <mergeCell ref="B122:E122"/>
    <mergeCell ref="F122:I122"/>
    <mergeCell ref="J122:K122"/>
    <mergeCell ref="L122:N122"/>
    <mergeCell ref="O122:P122"/>
    <mergeCell ref="B121:E121"/>
    <mergeCell ref="F121:I121"/>
    <mergeCell ref="J121:K121"/>
    <mergeCell ref="L121:N121"/>
    <mergeCell ref="O121:P121"/>
    <mergeCell ref="Q117:S117"/>
    <mergeCell ref="Q118:S118"/>
    <mergeCell ref="Q119:S119"/>
    <mergeCell ref="Q120:S120"/>
    <mergeCell ref="B116:E116"/>
    <mergeCell ref="F116:I116"/>
    <mergeCell ref="J116:K116"/>
    <mergeCell ref="L116:N116"/>
    <mergeCell ref="O116:P116"/>
    <mergeCell ref="B115:E115"/>
    <mergeCell ref="F115:I115"/>
    <mergeCell ref="J115:K115"/>
    <mergeCell ref="L115:N115"/>
    <mergeCell ref="O115:P115"/>
    <mergeCell ref="B114:E114"/>
    <mergeCell ref="F114:I114"/>
    <mergeCell ref="J114:K114"/>
    <mergeCell ref="L114:N114"/>
    <mergeCell ref="O114:P114"/>
    <mergeCell ref="B120:E120"/>
    <mergeCell ref="F120:I120"/>
    <mergeCell ref="J120:K120"/>
    <mergeCell ref="L120:N120"/>
    <mergeCell ref="O120:P120"/>
    <mergeCell ref="B119:E119"/>
    <mergeCell ref="F119:I119"/>
    <mergeCell ref="J119:K119"/>
    <mergeCell ref="L119:N119"/>
    <mergeCell ref="O119:P119"/>
    <mergeCell ref="B118:E118"/>
    <mergeCell ref="F118:I118"/>
    <mergeCell ref="J118:K118"/>
    <mergeCell ref="B113:E113"/>
    <mergeCell ref="F113:I113"/>
    <mergeCell ref="J113:K113"/>
    <mergeCell ref="L113:N113"/>
    <mergeCell ref="O113:P113"/>
    <mergeCell ref="Q113:S113"/>
    <mergeCell ref="Q114:S114"/>
    <mergeCell ref="Q115:S115"/>
    <mergeCell ref="Q116:S116"/>
    <mergeCell ref="B112:E112"/>
    <mergeCell ref="F112:I112"/>
    <mergeCell ref="J112:K112"/>
    <mergeCell ref="L112:N112"/>
    <mergeCell ref="O112:P112"/>
    <mergeCell ref="B111:E111"/>
    <mergeCell ref="F111:I111"/>
    <mergeCell ref="J111:K111"/>
    <mergeCell ref="L111:N111"/>
    <mergeCell ref="O111:P111"/>
    <mergeCell ref="B110:E110"/>
    <mergeCell ref="F110:I110"/>
    <mergeCell ref="J110:K110"/>
    <mergeCell ref="L110:N110"/>
    <mergeCell ref="O110:P110"/>
    <mergeCell ref="B109:E109"/>
    <mergeCell ref="F109:I109"/>
    <mergeCell ref="J109:K109"/>
    <mergeCell ref="L109:N109"/>
    <mergeCell ref="O109:P109"/>
    <mergeCell ref="B108:E108"/>
    <mergeCell ref="F108:I108"/>
    <mergeCell ref="J108:K108"/>
    <mergeCell ref="L108:N108"/>
    <mergeCell ref="O108:P108"/>
    <mergeCell ref="B107:E107"/>
    <mergeCell ref="F107:I107"/>
    <mergeCell ref="J107:K107"/>
    <mergeCell ref="L107:N107"/>
    <mergeCell ref="O107:P107"/>
    <mergeCell ref="B106:E106"/>
    <mergeCell ref="F106:I106"/>
    <mergeCell ref="J106:K106"/>
    <mergeCell ref="L106:N106"/>
    <mergeCell ref="O106:P106"/>
    <mergeCell ref="B105:E105"/>
    <mergeCell ref="F105:I105"/>
    <mergeCell ref="J105:K105"/>
    <mergeCell ref="L105:N105"/>
    <mergeCell ref="O105:P105"/>
    <mergeCell ref="B104:E104"/>
    <mergeCell ref="F104:I104"/>
    <mergeCell ref="J104:K104"/>
    <mergeCell ref="L104:N104"/>
    <mergeCell ref="O104:P104"/>
    <mergeCell ref="B103:E103"/>
    <mergeCell ref="F103:I103"/>
    <mergeCell ref="J103:K103"/>
    <mergeCell ref="L103:N103"/>
    <mergeCell ref="O103:P103"/>
    <mergeCell ref="B102:E102"/>
    <mergeCell ref="F102:I102"/>
    <mergeCell ref="J102:K102"/>
    <mergeCell ref="L102:N102"/>
    <mergeCell ref="O102:P102"/>
    <mergeCell ref="B101:E101"/>
    <mergeCell ref="F101:I101"/>
    <mergeCell ref="J101:K101"/>
    <mergeCell ref="L101:N101"/>
    <mergeCell ref="O101:P101"/>
    <mergeCell ref="B100:E100"/>
    <mergeCell ref="F100:I100"/>
    <mergeCell ref="J100:K100"/>
    <mergeCell ref="L100:N100"/>
    <mergeCell ref="O100:P100"/>
    <mergeCell ref="B99:E99"/>
    <mergeCell ref="F99:I99"/>
    <mergeCell ref="J99:K99"/>
    <mergeCell ref="L99:N99"/>
    <mergeCell ref="O99:P99"/>
    <mergeCell ref="B98:E98"/>
    <mergeCell ref="F98:I98"/>
    <mergeCell ref="J98:K98"/>
    <mergeCell ref="L98:N98"/>
    <mergeCell ref="O98:P98"/>
    <mergeCell ref="B97:E97"/>
    <mergeCell ref="F97:I97"/>
    <mergeCell ref="J97:K97"/>
    <mergeCell ref="L97:N97"/>
    <mergeCell ref="O97:P97"/>
    <mergeCell ref="B96:E96"/>
    <mergeCell ref="F96:I96"/>
    <mergeCell ref="J96:K96"/>
    <mergeCell ref="L96:N96"/>
    <mergeCell ref="O96:P96"/>
    <mergeCell ref="B95:E95"/>
    <mergeCell ref="F95:I95"/>
    <mergeCell ref="J95:K95"/>
    <mergeCell ref="L95:N95"/>
    <mergeCell ref="O95:P95"/>
    <mergeCell ref="B94:E94"/>
    <mergeCell ref="F94:I94"/>
    <mergeCell ref="J94:K94"/>
    <mergeCell ref="L94:N94"/>
    <mergeCell ref="O94:P94"/>
    <mergeCell ref="B93:E93"/>
    <mergeCell ref="F93:I93"/>
    <mergeCell ref="J93:K93"/>
    <mergeCell ref="L93:N93"/>
    <mergeCell ref="O93:P93"/>
    <mergeCell ref="B92:E92"/>
    <mergeCell ref="F92:I92"/>
    <mergeCell ref="J92:K92"/>
    <mergeCell ref="L92:N92"/>
    <mergeCell ref="O92:P92"/>
    <mergeCell ref="B91:E91"/>
    <mergeCell ref="F91:I91"/>
    <mergeCell ref="J91:K91"/>
    <mergeCell ref="L91:N91"/>
    <mergeCell ref="O91:P91"/>
    <mergeCell ref="B90:E90"/>
    <mergeCell ref="F90:I90"/>
    <mergeCell ref="J90:K90"/>
    <mergeCell ref="L90:N90"/>
    <mergeCell ref="O90:P90"/>
    <mergeCell ref="B89:E89"/>
    <mergeCell ref="F89:I89"/>
    <mergeCell ref="J89:K89"/>
    <mergeCell ref="L89:N89"/>
    <mergeCell ref="O89:P89"/>
    <mergeCell ref="B88:E88"/>
    <mergeCell ref="F88:I88"/>
    <mergeCell ref="J88:K88"/>
    <mergeCell ref="L88:N88"/>
    <mergeCell ref="O88:P88"/>
    <mergeCell ref="B87:E87"/>
    <mergeCell ref="F87:I87"/>
    <mergeCell ref="J87:K87"/>
    <mergeCell ref="L87:N87"/>
    <mergeCell ref="O87:P87"/>
    <mergeCell ref="B86:E86"/>
    <mergeCell ref="F86:I86"/>
    <mergeCell ref="J86:K86"/>
    <mergeCell ref="L86:N86"/>
    <mergeCell ref="O86:P86"/>
    <mergeCell ref="B85:E85"/>
    <mergeCell ref="F85:I85"/>
    <mergeCell ref="J85:K85"/>
    <mergeCell ref="L85:N85"/>
    <mergeCell ref="O85:P85"/>
    <mergeCell ref="B84:E84"/>
    <mergeCell ref="F84:I84"/>
    <mergeCell ref="J84:K84"/>
    <mergeCell ref="L84:N84"/>
    <mergeCell ref="O84:P84"/>
    <mergeCell ref="B83:E83"/>
    <mergeCell ref="F83:I83"/>
    <mergeCell ref="J83:K83"/>
    <mergeCell ref="L83:N83"/>
    <mergeCell ref="O83:P83"/>
    <mergeCell ref="N68:R68"/>
    <mergeCell ref="F80:I80"/>
    <mergeCell ref="F79:I79"/>
    <mergeCell ref="F81:I81"/>
    <mergeCell ref="F82:I82"/>
    <mergeCell ref="B79:E79"/>
    <mergeCell ref="B80:E80"/>
    <mergeCell ref="B81:E81"/>
    <mergeCell ref="B82:E82"/>
    <mergeCell ref="L80:N80"/>
    <mergeCell ref="L81:N81"/>
    <mergeCell ref="L82:N82"/>
    <mergeCell ref="J79:K79"/>
    <mergeCell ref="J80:K80"/>
    <mergeCell ref="J81:K81"/>
    <mergeCell ref="J82:K82"/>
    <mergeCell ref="O79:P79"/>
    <mergeCell ref="O80:P80"/>
    <mergeCell ref="L79:N79"/>
    <mergeCell ref="Q81:S81"/>
    <mergeCell ref="F59:G59"/>
    <mergeCell ref="F27:G27"/>
    <mergeCell ref="B73:D73"/>
    <mergeCell ref="F73:K73"/>
    <mergeCell ref="L73:M73"/>
    <mergeCell ref="N73:R73"/>
    <mergeCell ref="S73:T73"/>
    <mergeCell ref="B72:D72"/>
    <mergeCell ref="F72:K72"/>
    <mergeCell ref="L72:M72"/>
    <mergeCell ref="N72:R72"/>
    <mergeCell ref="S72:T72"/>
    <mergeCell ref="B71:D71"/>
    <mergeCell ref="F71:K71"/>
    <mergeCell ref="L71:M71"/>
    <mergeCell ref="N71:R71"/>
    <mergeCell ref="S71:T71"/>
    <mergeCell ref="B29:M29"/>
    <mergeCell ref="B44:W44"/>
    <mergeCell ref="B40:W40"/>
    <mergeCell ref="B36:W36"/>
    <mergeCell ref="Q53:R53"/>
    <mergeCell ref="Q54:R54"/>
    <mergeCell ref="T53:U53"/>
    <mergeCell ref="T54:U54"/>
    <mergeCell ref="Q57:T57"/>
    <mergeCell ref="Q58:T59"/>
    <mergeCell ref="L38:N38"/>
    <mergeCell ref="S38:T38"/>
    <mergeCell ref="F31:G31"/>
    <mergeCell ref="I31:J31"/>
    <mergeCell ref="S31:T31"/>
    <mergeCell ref="L68:M68"/>
    <mergeCell ref="S68:T68"/>
    <mergeCell ref="B67:D67"/>
    <mergeCell ref="F67:K67"/>
    <mergeCell ref="L67:M67"/>
    <mergeCell ref="N67:R67"/>
    <mergeCell ref="S67:T67"/>
    <mergeCell ref="D34:F34"/>
    <mergeCell ref="I34:M34"/>
    <mergeCell ref="O33:R33"/>
    <mergeCell ref="S62:U62"/>
    <mergeCell ref="B76:D76"/>
    <mergeCell ref="F76:K76"/>
    <mergeCell ref="L76:M76"/>
    <mergeCell ref="N76:R76"/>
    <mergeCell ref="S76:T76"/>
    <mergeCell ref="B75:D75"/>
    <mergeCell ref="F75:K75"/>
    <mergeCell ref="L75:M75"/>
    <mergeCell ref="N75:R75"/>
    <mergeCell ref="S75:T75"/>
    <mergeCell ref="B74:D74"/>
    <mergeCell ref="F74:K74"/>
    <mergeCell ref="L74:M74"/>
    <mergeCell ref="N74:R74"/>
    <mergeCell ref="S74:T74"/>
    <mergeCell ref="B38:C38"/>
    <mergeCell ref="E38:F38"/>
    <mergeCell ref="I38:K38"/>
    <mergeCell ref="B53:I53"/>
    <mergeCell ref="F57:G57"/>
    <mergeCell ref="F58:G58"/>
    <mergeCell ref="P23:Q23"/>
    <mergeCell ref="B15:T15"/>
    <mergeCell ref="B6:T6"/>
    <mergeCell ref="R17:T17"/>
    <mergeCell ref="R18:S18"/>
    <mergeCell ref="R19:S19"/>
    <mergeCell ref="R20:S20"/>
    <mergeCell ref="R21:S21"/>
    <mergeCell ref="R22:S22"/>
    <mergeCell ref="R23:S23"/>
    <mergeCell ref="N24:O24"/>
    <mergeCell ref="P18:Q18"/>
    <mergeCell ref="F70:K70"/>
    <mergeCell ref="L70:M70"/>
    <mergeCell ref="N70:R70"/>
    <mergeCell ref="S70:T70"/>
    <mergeCell ref="B42:C42"/>
    <mergeCell ref="E42:F42"/>
    <mergeCell ref="I42:K42"/>
    <mergeCell ref="L42:N42"/>
    <mergeCell ref="S42:T42"/>
    <mergeCell ref="B30:M30"/>
    <mergeCell ref="L31:M31"/>
    <mergeCell ref="D33:F33"/>
    <mergeCell ref="I33:M33"/>
    <mergeCell ref="B69:D69"/>
    <mergeCell ref="F69:K69"/>
    <mergeCell ref="L69:M69"/>
    <mergeCell ref="N69:R69"/>
    <mergeCell ref="S69:T69"/>
    <mergeCell ref="B68:D68"/>
    <mergeCell ref="F68:K68"/>
    <mergeCell ref="Q62:R62"/>
    <mergeCell ref="K57:L57"/>
    <mergeCell ref="F60:G60"/>
    <mergeCell ref="F61:G61"/>
    <mergeCell ref="B49:W49"/>
    <mergeCell ref="B50:W50"/>
    <mergeCell ref="P61:V61"/>
    <mergeCell ref="Q3:S3"/>
    <mergeCell ref="Q4:S4"/>
    <mergeCell ref="F13:G13"/>
    <mergeCell ref="B12:E12"/>
    <mergeCell ref="F12:H12"/>
    <mergeCell ref="B13:E13"/>
    <mergeCell ref="R12:T12"/>
    <mergeCell ref="J12:Q12"/>
    <mergeCell ref="R13:S13"/>
    <mergeCell ref="J13:Q13"/>
    <mergeCell ref="J4:M4"/>
    <mergeCell ref="L8:M8"/>
    <mergeCell ref="H10:I10"/>
    <mergeCell ref="I7:J7"/>
    <mergeCell ref="G24:H24"/>
    <mergeCell ref="G17:H17"/>
    <mergeCell ref="G18:H18"/>
    <mergeCell ref="G16:I16"/>
    <mergeCell ref="K16:L16"/>
    <mergeCell ref="N17:O17"/>
    <mergeCell ref="P17:Q17"/>
    <mergeCell ref="K17:L17"/>
    <mergeCell ref="K18:L18"/>
    <mergeCell ref="G19:H19"/>
    <mergeCell ref="K19:L19"/>
    <mergeCell ref="F56:G56"/>
    <mergeCell ref="V4:Y24"/>
    <mergeCell ref="P24:Q24"/>
    <mergeCell ref="N18:O18"/>
    <mergeCell ref="N19:O19"/>
    <mergeCell ref="N20:O20"/>
    <mergeCell ref="N21:O21"/>
    <mergeCell ref="N22:O22"/>
    <mergeCell ref="N23:O23"/>
    <mergeCell ref="K21:L21"/>
    <mergeCell ref="R24:S24"/>
    <mergeCell ref="O81:P81"/>
    <mergeCell ref="O82:P82"/>
    <mergeCell ref="B78:T78"/>
    <mergeCell ref="Q79:T79"/>
    <mergeCell ref="B51:C51"/>
    <mergeCell ref="D51:E51"/>
    <mergeCell ref="G51:H51"/>
    <mergeCell ref="G20:H20"/>
    <mergeCell ref="G21:H21"/>
    <mergeCell ref="G22:H22"/>
    <mergeCell ref="G23:H23"/>
    <mergeCell ref="K20:L20"/>
    <mergeCell ref="B70:D70"/>
    <mergeCell ref="P19:Q19"/>
    <mergeCell ref="P20:Q20"/>
    <mergeCell ref="P21:Q21"/>
    <mergeCell ref="P22:Q22"/>
    <mergeCell ref="F62:G62"/>
    <mergeCell ref="H54:I54"/>
    <mergeCell ref="K53:O53"/>
    <mergeCell ref="K54:O54"/>
    <mergeCell ref="V3:Y3"/>
    <mergeCell ref="N16:P16"/>
    <mergeCell ref="Q16:R16"/>
    <mergeCell ref="S16:T16"/>
    <mergeCell ref="K58:L58"/>
    <mergeCell ref="N57:O57"/>
    <mergeCell ref="N58:O58"/>
    <mergeCell ref="K60:L60"/>
    <mergeCell ref="K61:L61"/>
    <mergeCell ref="I51:L51"/>
    <mergeCell ref="N51:O51"/>
    <mergeCell ref="P51:T51"/>
    <mergeCell ref="V96:W96"/>
    <mergeCell ref="K22:L22"/>
    <mergeCell ref="K23:L23"/>
    <mergeCell ref="K24:L24"/>
    <mergeCell ref="B65:T65"/>
    <mergeCell ref="B66:D66"/>
    <mergeCell ref="F66:K66"/>
    <mergeCell ref="L66:M66"/>
    <mergeCell ref="N66:R66"/>
    <mergeCell ref="S66:T66"/>
    <mergeCell ref="I47:K47"/>
    <mergeCell ref="L46:N46"/>
    <mergeCell ref="L47:N47"/>
    <mergeCell ref="S46:T46"/>
    <mergeCell ref="S47:T47"/>
    <mergeCell ref="O34:R34"/>
    <mergeCell ref="T33:V33"/>
    <mergeCell ref="T34:V34"/>
    <mergeCell ref="F54:G54"/>
    <mergeCell ref="F55:G55"/>
  </mergeCells>
  <dataValidations count="1">
    <dataValidation type="list" allowBlank="1" showInputMessage="1" showErrorMessage="1" sqref="B53">
      <formula1>licantropo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B47 P18:P24" unlockedFormula="1"/>
    <ignoredError sqref="D5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DADOS!$B$4:$B$10</xm:f>
          </x14:formula1>
          <xm:sqref>O33:R33 Q57:T57</xm:sqref>
        </x14:dataValidation>
        <x14:dataValidation type="list" allowBlank="1" showInputMessage="1" showErrorMessage="1">
          <x14:formula1>
            <xm:f>DADOS!$O$4:$O$15</xm:f>
          </x14:formula1>
          <xm:sqref>D51:E51</xm:sqref>
        </x14:dataValidation>
        <x14:dataValidation type="list" allowBlank="1" showInputMessage="1" showErrorMessage="1">
          <x14:formula1>
            <xm:f>DADOS!$O$21:$O$24</xm:f>
          </x14:formula1>
          <xm:sqref>I51:L51</xm:sqref>
        </x14:dataValidation>
        <x14:dataValidation type="list" allowBlank="1" showInputMessage="1" showErrorMessage="1">
          <x14:formula1>
            <xm:f>DADOS!$O$85:$O$87</xm:f>
          </x14:formula1>
          <xm:sqref>P51:T51</xm:sqref>
        </x14:dataValidation>
        <x14:dataValidation type="list" allowBlank="1" showInputMessage="1" showErrorMessage="1">
          <x14:formula1>
            <xm:f>DADOS!$B$13:$B$22</xm:f>
          </x14:formula1>
          <xm:sqref>R27:S28</xm:sqref>
        </x14:dataValidation>
        <x14:dataValidation type="list" allowBlank="1" showInputMessage="1" showErrorMessage="1">
          <x14:formula1>
            <xm:f>DADOS!$C$13:$C$33</xm:f>
          </x14:formula1>
          <xm:sqref>V27:V28</xm:sqref>
        </x14:dataValidation>
        <x14:dataValidation type="list" allowBlank="1" showInputMessage="1" showErrorMessage="1">
          <x14:formula1>
            <xm:f>DADOS!$B$42:$B$43</xm:f>
          </x14:formula1>
          <xm:sqref>J79:K79</xm:sqref>
        </x14:dataValidation>
        <x14:dataValidation type="list" allowBlank="1" showInputMessage="1" showErrorMessage="1">
          <x14:formula1>
            <xm:f>DADOS!$B$46:$B$53</xm:f>
          </x14:formula1>
          <xm:sqref>J80:K169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43"/>
  <sheetViews>
    <sheetView topLeftCell="A36" workbookViewId="0">
      <selection activeCell="C50" sqref="C50"/>
    </sheetView>
  </sheetViews>
  <sheetFormatPr defaultRowHeight="15" x14ac:dyDescent="0.25"/>
  <cols>
    <col min="1" max="1" width="2.42578125" style="64" customWidth="1"/>
    <col min="2" max="2" width="17.28515625" style="64" bestFit="1" customWidth="1"/>
    <col min="3" max="3" width="12.7109375" style="64" customWidth="1"/>
    <col min="4" max="4" width="9.140625" style="64"/>
    <col min="5" max="5" width="19.5703125" style="64" bestFit="1" customWidth="1"/>
    <col min="6" max="6" width="19.140625" style="64" bestFit="1" customWidth="1"/>
    <col min="7" max="7" width="9.140625" style="64"/>
    <col min="8" max="8" width="22.140625" style="64" bestFit="1" customWidth="1"/>
    <col min="9" max="11" width="9.140625" style="64"/>
    <col min="12" max="12" width="12.140625" style="64" customWidth="1"/>
    <col min="13" max="13" width="14.42578125" style="64" customWidth="1"/>
    <col min="14" max="14" width="9.140625" style="64"/>
    <col min="15" max="15" width="25.7109375" style="92" customWidth="1"/>
    <col min="16" max="16" width="9.140625" style="64" customWidth="1"/>
    <col min="17" max="23" width="9.140625" style="64"/>
    <col min="24" max="24" width="11.140625" style="92" customWidth="1"/>
    <col min="25" max="25" width="16.7109375" style="92" customWidth="1"/>
    <col min="26" max="26" width="12.5703125" style="64" customWidth="1"/>
    <col min="27" max="27" width="6.42578125" style="64" customWidth="1"/>
    <col min="28" max="28" width="27.85546875" style="64" customWidth="1"/>
    <col min="29" max="36" width="9.140625" style="92"/>
    <col min="37" max="37" width="16.42578125" style="92" bestFit="1" customWidth="1"/>
    <col min="38" max="39" width="9.140625" style="92"/>
    <col min="40" max="40" width="10.85546875" style="92" customWidth="1"/>
    <col min="41" max="41" width="11.28515625" style="92" customWidth="1"/>
    <col min="42" max="42" width="12.5703125" style="92" customWidth="1"/>
    <col min="43" max="43" width="10.28515625" style="92" customWidth="1"/>
    <col min="44" max="45" width="16.42578125" style="92" bestFit="1" customWidth="1"/>
    <col min="46" max="46" width="15.85546875" style="92" customWidth="1"/>
    <col min="47" max="47" width="13.5703125" style="92" customWidth="1"/>
    <col min="48" max="16384" width="9.140625" style="64"/>
  </cols>
  <sheetData>
    <row r="1" spans="2:37" ht="15.75" thickBot="1" x14ac:dyDescent="0.3"/>
    <row r="2" spans="2:37" ht="15.75" thickBot="1" x14ac:dyDescent="0.3">
      <c r="E2" s="406" t="s">
        <v>95</v>
      </c>
      <c r="F2" s="406"/>
      <c r="H2" s="407" t="s">
        <v>109</v>
      </c>
      <c r="I2" s="408"/>
      <c r="J2" s="409"/>
      <c r="L2" s="412" t="s">
        <v>113</v>
      </c>
      <c r="M2" s="414"/>
      <c r="O2" s="412" t="s">
        <v>148</v>
      </c>
      <c r="P2" s="413"/>
      <c r="Q2" s="413"/>
      <c r="R2" s="413"/>
      <c r="S2" s="413"/>
      <c r="T2" s="413"/>
      <c r="U2" s="413"/>
      <c r="V2" s="413"/>
      <c r="W2" s="413"/>
      <c r="X2" s="414"/>
      <c r="Z2" s="103"/>
      <c r="AB2" s="412" t="s">
        <v>171</v>
      </c>
      <c r="AC2" s="413"/>
      <c r="AD2" s="413"/>
      <c r="AE2" s="413"/>
      <c r="AF2" s="413"/>
      <c r="AG2" s="413"/>
      <c r="AH2" s="413"/>
      <c r="AI2" s="413"/>
      <c r="AJ2" s="413"/>
      <c r="AK2" s="414"/>
    </row>
    <row r="3" spans="2:37" ht="15.75" thickBot="1" x14ac:dyDescent="0.3">
      <c r="B3" s="66" t="s">
        <v>94</v>
      </c>
      <c r="C3" s="67" t="s">
        <v>46</v>
      </c>
      <c r="E3" s="65" t="s">
        <v>96</v>
      </c>
      <c r="F3" s="65" t="s">
        <v>87</v>
      </c>
      <c r="L3" s="410" t="s">
        <v>24</v>
      </c>
      <c r="M3" s="410" t="s">
        <v>113</v>
      </c>
      <c r="O3" s="114"/>
      <c r="P3" s="112" t="s">
        <v>157</v>
      </c>
      <c r="Q3" s="112" t="s">
        <v>24</v>
      </c>
      <c r="R3" s="112" t="s">
        <v>26</v>
      </c>
      <c r="S3" s="112" t="s">
        <v>25</v>
      </c>
      <c r="T3" s="112" t="s">
        <v>27</v>
      </c>
      <c r="U3" s="112" t="s">
        <v>28</v>
      </c>
      <c r="V3" s="112" t="s">
        <v>29</v>
      </c>
      <c r="W3" s="112" t="s">
        <v>30</v>
      </c>
      <c r="X3" s="113" t="s">
        <v>167</v>
      </c>
      <c r="Z3" s="105"/>
      <c r="AB3" s="114"/>
      <c r="AC3" s="112" t="s">
        <v>157</v>
      </c>
      <c r="AD3" s="112" t="s">
        <v>24</v>
      </c>
      <c r="AE3" s="112" t="s">
        <v>26</v>
      </c>
      <c r="AF3" s="112" t="s">
        <v>25</v>
      </c>
      <c r="AG3" s="112" t="s">
        <v>27</v>
      </c>
      <c r="AH3" s="112" t="s">
        <v>28</v>
      </c>
      <c r="AI3" s="112" t="s">
        <v>29</v>
      </c>
      <c r="AJ3" s="112" t="s">
        <v>30</v>
      </c>
      <c r="AK3" s="113" t="s">
        <v>167</v>
      </c>
    </row>
    <row r="4" spans="2:37" ht="15.75" thickBot="1" x14ac:dyDescent="0.3">
      <c r="B4" s="35" t="s">
        <v>84</v>
      </c>
      <c r="C4" s="36">
        <f>SUM('TSGen - Ficha de Personagem'!F22,'TSGen - Ficha de Personagem'!F23,'TSGen - Ficha de Personagem'!B34,'TSGen - Ficha de Personagem'!T34:V34)</f>
        <v>1</v>
      </c>
      <c r="E4" s="68">
        <v>0</v>
      </c>
      <c r="F4" s="68">
        <v>1</v>
      </c>
      <c r="H4" s="410" t="s">
        <v>110</v>
      </c>
      <c r="I4" s="410" t="s">
        <v>111</v>
      </c>
      <c r="J4" s="410" t="s">
        <v>112</v>
      </c>
      <c r="L4" s="411"/>
      <c r="M4" s="411"/>
      <c r="O4" s="114" t="s">
        <v>143</v>
      </c>
      <c r="P4" s="68">
        <v>3</v>
      </c>
      <c r="Q4" s="68">
        <v>3</v>
      </c>
      <c r="R4" s="68">
        <v>3</v>
      </c>
      <c r="S4" s="68">
        <v>0</v>
      </c>
      <c r="T4" s="68">
        <v>0</v>
      </c>
      <c r="U4" s="68">
        <v>-2</v>
      </c>
      <c r="V4" s="68">
        <v>4</v>
      </c>
      <c r="W4" s="68">
        <v>0</v>
      </c>
      <c r="X4" s="36">
        <v>0</v>
      </c>
      <c r="Z4" s="105"/>
      <c r="AB4" s="114" t="s">
        <v>143</v>
      </c>
      <c r="AC4" s="68">
        <v>8</v>
      </c>
      <c r="AD4" s="68">
        <v>6</v>
      </c>
      <c r="AE4" s="68">
        <v>6</v>
      </c>
      <c r="AF4" s="68">
        <v>6</v>
      </c>
      <c r="AG4" s="68">
        <v>0</v>
      </c>
      <c r="AH4" s="68">
        <v>0</v>
      </c>
      <c r="AI4" s="68">
        <v>0</v>
      </c>
      <c r="AJ4" s="68">
        <v>-3</v>
      </c>
      <c r="AK4" s="109">
        <v>0</v>
      </c>
    </row>
    <row r="5" spans="2:37" ht="15.75" customHeight="1" thickBot="1" x14ac:dyDescent="0.3">
      <c r="B5" s="35" t="s">
        <v>85</v>
      </c>
      <c r="C5" s="36">
        <f>SUM((('TSGen - Ficha de Personagem'!F22)*2),'TSGen - Ficha de Personagem'!B34,'TSGen - Ficha de Personagem'!T34:V34)</f>
        <v>1</v>
      </c>
      <c r="E5" s="68">
        <v>4</v>
      </c>
      <c r="F5" s="68">
        <v>2</v>
      </c>
      <c r="H5" s="411"/>
      <c r="I5" s="411"/>
      <c r="J5" s="411"/>
      <c r="L5" s="88">
        <v>0</v>
      </c>
      <c r="M5" s="89">
        <v>0</v>
      </c>
      <c r="O5" s="115" t="s">
        <v>149</v>
      </c>
      <c r="P5" s="68">
        <v>2</v>
      </c>
      <c r="Q5" s="68">
        <v>3</v>
      </c>
      <c r="R5" s="68">
        <v>1</v>
      </c>
      <c r="S5" s="68">
        <v>0</v>
      </c>
      <c r="T5" s="68">
        <v>0</v>
      </c>
      <c r="U5" s="68">
        <v>-2</v>
      </c>
      <c r="V5" s="68">
        <v>1</v>
      </c>
      <c r="W5" s="68">
        <v>0</v>
      </c>
      <c r="X5" s="36">
        <v>0</v>
      </c>
      <c r="Z5" s="105"/>
      <c r="AB5" s="115" t="s">
        <v>149</v>
      </c>
      <c r="AC5" s="68">
        <v>4</v>
      </c>
      <c r="AD5" s="68">
        <v>3</v>
      </c>
      <c r="AE5" s="68">
        <v>5</v>
      </c>
      <c r="AF5" s="68">
        <v>0</v>
      </c>
      <c r="AG5" s="68">
        <v>0</v>
      </c>
      <c r="AH5" s="68">
        <v>0</v>
      </c>
      <c r="AI5" s="68">
        <v>0</v>
      </c>
      <c r="AJ5" s="68">
        <v>0</v>
      </c>
      <c r="AK5" s="109">
        <v>0</v>
      </c>
    </row>
    <row r="6" spans="2:37" ht="15.75" thickBot="1" x14ac:dyDescent="0.3">
      <c r="B6" s="35" t="s">
        <v>86</v>
      </c>
      <c r="C6" s="36">
        <f>SUM('TSGen - Ficha de Personagem'!F22,'TSGen - Ficha de Personagem'!B34,'TSGen - Ficha de Personagem'!T34:V34)</f>
        <v>1</v>
      </c>
      <c r="E6" s="68">
        <v>10</v>
      </c>
      <c r="F6" s="68">
        <v>3</v>
      </c>
      <c r="H6" s="84">
        <v>0</v>
      </c>
      <c r="I6" s="84">
        <v>1</v>
      </c>
      <c r="J6" s="85">
        <f t="shared" ref="J6:J69" si="0">H6</f>
        <v>0</v>
      </c>
      <c r="L6" s="88">
        <v>1</v>
      </c>
      <c r="M6" s="89">
        <v>1</v>
      </c>
      <c r="O6" s="115" t="s">
        <v>150</v>
      </c>
      <c r="P6" s="68">
        <v>1</v>
      </c>
      <c r="Q6" s="68">
        <v>2</v>
      </c>
      <c r="R6" s="68">
        <v>3</v>
      </c>
      <c r="S6" s="68">
        <v>0</v>
      </c>
      <c r="T6" s="68">
        <v>0</v>
      </c>
      <c r="U6" s="68">
        <v>-1</v>
      </c>
      <c r="V6" s="68">
        <v>1</v>
      </c>
      <c r="W6" s="68">
        <v>0</v>
      </c>
      <c r="X6" s="36">
        <v>0</v>
      </c>
      <c r="Z6" s="105"/>
      <c r="AB6" s="115" t="s">
        <v>150</v>
      </c>
      <c r="AC6" s="68">
        <v>4</v>
      </c>
      <c r="AD6" s="68">
        <v>3</v>
      </c>
      <c r="AE6" s="68">
        <v>5</v>
      </c>
      <c r="AF6" s="68">
        <v>0</v>
      </c>
      <c r="AG6" s="68">
        <v>0</v>
      </c>
      <c r="AH6" s="68">
        <v>0</v>
      </c>
      <c r="AI6" s="68">
        <v>0</v>
      </c>
      <c r="AJ6" s="68">
        <v>0</v>
      </c>
      <c r="AK6" s="109">
        <v>0</v>
      </c>
    </row>
    <row r="7" spans="2:37" ht="15.75" thickBot="1" x14ac:dyDescent="0.3">
      <c r="B7" s="35" t="s">
        <v>97</v>
      </c>
      <c r="C7" s="36">
        <f>SUM('TSGen - Ficha de Personagem'!F22,'TSGen - Ficha de Personagem'!B34,'TSGen - Ficha de Personagem'!T34:V34)</f>
        <v>1</v>
      </c>
      <c r="E7" s="68">
        <v>18</v>
      </c>
      <c r="F7" s="68">
        <v>4</v>
      </c>
      <c r="H7" s="84">
        <v>100</v>
      </c>
      <c r="I7" s="84">
        <v>2</v>
      </c>
      <c r="J7" s="85">
        <f t="shared" si="0"/>
        <v>100</v>
      </c>
      <c r="L7" s="88">
        <v>2</v>
      </c>
      <c r="M7" s="89">
        <v>1</v>
      </c>
      <c r="O7" s="115" t="s">
        <v>151</v>
      </c>
      <c r="P7" s="68">
        <v>0</v>
      </c>
      <c r="Q7" s="68">
        <v>0</v>
      </c>
      <c r="R7" s="68">
        <v>3</v>
      </c>
      <c r="S7" s="68">
        <v>0</v>
      </c>
      <c r="T7" s="68">
        <v>0</v>
      </c>
      <c r="U7" s="68">
        <v>-1</v>
      </c>
      <c r="V7" s="68">
        <v>1</v>
      </c>
      <c r="W7" s="68">
        <v>0</v>
      </c>
      <c r="X7" s="36">
        <v>0</v>
      </c>
      <c r="Z7" s="99"/>
      <c r="AB7" s="115" t="s">
        <v>151</v>
      </c>
      <c r="AC7" s="68">
        <v>4</v>
      </c>
      <c r="AD7" s="68">
        <v>3</v>
      </c>
      <c r="AE7" s="68">
        <v>5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109">
        <v>0</v>
      </c>
    </row>
    <row r="8" spans="2:37" ht="15.75" thickBot="1" x14ac:dyDescent="0.3">
      <c r="B8" s="35" t="s">
        <v>105</v>
      </c>
      <c r="C8" s="36"/>
      <c r="E8" s="68">
        <v>28</v>
      </c>
      <c r="F8" s="68">
        <v>5</v>
      </c>
      <c r="H8" s="84">
        <v>250</v>
      </c>
      <c r="I8" s="84">
        <v>3</v>
      </c>
      <c r="J8" s="86">
        <f t="shared" si="0"/>
        <v>250</v>
      </c>
      <c r="L8" s="88">
        <v>3</v>
      </c>
      <c r="M8" s="89">
        <v>1</v>
      </c>
      <c r="O8" s="115" t="s">
        <v>152</v>
      </c>
      <c r="P8" s="68">
        <v>6</v>
      </c>
      <c r="Q8" s="68">
        <v>6</v>
      </c>
      <c r="R8" s="68">
        <v>5</v>
      </c>
      <c r="S8" s="68">
        <v>5</v>
      </c>
      <c r="T8" s="68">
        <v>0</v>
      </c>
      <c r="U8" s="68">
        <v>-2</v>
      </c>
      <c r="V8" s="68">
        <v>4</v>
      </c>
      <c r="W8" s="68">
        <v>0</v>
      </c>
      <c r="X8" s="36">
        <v>0</v>
      </c>
      <c r="Z8" s="103"/>
      <c r="AB8" s="115" t="s">
        <v>152</v>
      </c>
      <c r="AC8" s="68">
        <v>4</v>
      </c>
      <c r="AD8" s="68">
        <v>3</v>
      </c>
      <c r="AE8" s="68">
        <v>5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109">
        <v>0</v>
      </c>
    </row>
    <row r="9" spans="2:37" ht="15.75" thickBot="1" x14ac:dyDescent="0.3">
      <c r="B9" s="35"/>
      <c r="C9" s="36"/>
      <c r="E9" s="68">
        <v>40</v>
      </c>
      <c r="F9" s="68">
        <v>6</v>
      </c>
      <c r="H9" s="84">
        <v>450</v>
      </c>
      <c r="I9" s="84">
        <v>4</v>
      </c>
      <c r="J9" s="85">
        <f t="shared" si="0"/>
        <v>450</v>
      </c>
      <c r="L9" s="88">
        <v>4</v>
      </c>
      <c r="M9" s="89">
        <v>1</v>
      </c>
      <c r="O9" s="115" t="s">
        <v>153</v>
      </c>
      <c r="P9" s="68">
        <v>8</v>
      </c>
      <c r="Q9" s="68">
        <v>3</v>
      </c>
      <c r="R9" s="68">
        <v>1</v>
      </c>
      <c r="S9" s="68">
        <v>1</v>
      </c>
      <c r="T9" s="68">
        <v>0</v>
      </c>
      <c r="U9" s="68">
        <v>2</v>
      </c>
      <c r="V9" s="68">
        <v>2</v>
      </c>
      <c r="W9" s="68">
        <v>0</v>
      </c>
      <c r="X9" s="36">
        <v>0</v>
      </c>
      <c r="Z9" s="105"/>
      <c r="AB9" s="115" t="s">
        <v>153</v>
      </c>
      <c r="AC9" s="68">
        <v>8</v>
      </c>
      <c r="AD9" s="68">
        <v>5</v>
      </c>
      <c r="AE9" s="68">
        <v>2</v>
      </c>
      <c r="AF9" s="68">
        <v>2</v>
      </c>
      <c r="AG9" s="68">
        <v>0</v>
      </c>
      <c r="AH9" s="68">
        <v>0</v>
      </c>
      <c r="AI9" s="68">
        <v>0</v>
      </c>
      <c r="AJ9" s="68">
        <v>-3</v>
      </c>
      <c r="AK9" s="109">
        <v>0</v>
      </c>
    </row>
    <row r="10" spans="2:37" ht="15.75" thickBot="1" x14ac:dyDescent="0.3">
      <c r="B10" s="35"/>
      <c r="C10" s="36"/>
      <c r="E10" s="68">
        <v>54</v>
      </c>
      <c r="F10" s="68">
        <v>7</v>
      </c>
      <c r="H10" s="84">
        <v>700</v>
      </c>
      <c r="I10" s="84">
        <v>5</v>
      </c>
      <c r="J10" s="85">
        <f t="shared" si="0"/>
        <v>700</v>
      </c>
      <c r="L10" s="88">
        <v>5</v>
      </c>
      <c r="M10" s="89">
        <v>1</v>
      </c>
      <c r="O10" s="115" t="s">
        <v>179</v>
      </c>
      <c r="P10" s="68">
        <v>1</v>
      </c>
      <c r="Q10" s="68">
        <v>1</v>
      </c>
      <c r="R10" s="68">
        <v>1</v>
      </c>
      <c r="S10" s="68">
        <v>3</v>
      </c>
      <c r="T10" s="68">
        <v>1</v>
      </c>
      <c r="U10" s="68">
        <v>0</v>
      </c>
      <c r="V10" s="68">
        <v>1</v>
      </c>
      <c r="W10" s="68">
        <v>0</v>
      </c>
      <c r="X10" s="36">
        <v>0</v>
      </c>
      <c r="Z10" s="105"/>
      <c r="AB10" s="115" t="s">
        <v>154</v>
      </c>
      <c r="AC10" s="68">
        <v>0</v>
      </c>
      <c r="AD10" s="68">
        <v>1</v>
      </c>
      <c r="AE10" s="68">
        <v>3</v>
      </c>
      <c r="AF10" s="68">
        <v>5</v>
      </c>
      <c r="AG10" s="68">
        <v>0</v>
      </c>
      <c r="AH10" s="68">
        <v>0</v>
      </c>
      <c r="AI10" s="68">
        <v>1</v>
      </c>
      <c r="AJ10" s="68">
        <v>-3</v>
      </c>
      <c r="AK10" s="109">
        <v>0</v>
      </c>
    </row>
    <row r="11" spans="2:37" ht="15.75" thickBot="1" x14ac:dyDescent="0.3">
      <c r="E11" s="68">
        <v>70</v>
      </c>
      <c r="F11" s="68">
        <v>8</v>
      </c>
      <c r="H11" s="84">
        <v>1000</v>
      </c>
      <c r="I11" s="84">
        <v>6</v>
      </c>
      <c r="J11" s="85">
        <f t="shared" si="0"/>
        <v>1000</v>
      </c>
      <c r="L11" s="88">
        <v>6</v>
      </c>
      <c r="M11" s="89">
        <v>1</v>
      </c>
      <c r="O11" s="115" t="s">
        <v>180</v>
      </c>
      <c r="P11" s="68">
        <v>1</v>
      </c>
      <c r="Q11" s="68">
        <v>1</v>
      </c>
      <c r="R11" s="68">
        <v>1</v>
      </c>
      <c r="S11" s="68">
        <v>3</v>
      </c>
      <c r="T11" s="68">
        <v>1</v>
      </c>
      <c r="U11" s="68">
        <v>0</v>
      </c>
      <c r="V11" s="68">
        <v>1</v>
      </c>
      <c r="W11" s="68">
        <v>0</v>
      </c>
      <c r="X11" s="36">
        <v>0</v>
      </c>
      <c r="Z11" s="105"/>
      <c r="AB11" s="115" t="s">
        <v>155</v>
      </c>
      <c r="AC11" s="68">
        <v>2</v>
      </c>
      <c r="AD11" s="68">
        <v>2</v>
      </c>
      <c r="AE11" s="68">
        <v>2</v>
      </c>
      <c r="AF11" s="68">
        <v>2</v>
      </c>
      <c r="AG11" s="68">
        <v>0</v>
      </c>
      <c r="AH11" s="68">
        <v>0</v>
      </c>
      <c r="AI11" s="68">
        <v>0</v>
      </c>
      <c r="AJ11" s="68">
        <v>-3</v>
      </c>
      <c r="AK11" s="109">
        <v>0</v>
      </c>
    </row>
    <row r="12" spans="2:37" ht="15.75" thickBot="1" x14ac:dyDescent="0.3">
      <c r="B12" s="90" t="s">
        <v>193</v>
      </c>
      <c r="C12" s="109" t="s">
        <v>194</v>
      </c>
      <c r="E12" s="68">
        <v>88</v>
      </c>
      <c r="F12" s="68">
        <v>9</v>
      </c>
      <c r="H12" s="84">
        <v>1350</v>
      </c>
      <c r="I12" s="84">
        <v>7</v>
      </c>
      <c r="J12" s="85">
        <f t="shared" si="0"/>
        <v>1350</v>
      </c>
      <c r="L12" s="88">
        <v>7</v>
      </c>
      <c r="M12" s="89">
        <v>1</v>
      </c>
      <c r="O12" s="115" t="s">
        <v>178</v>
      </c>
      <c r="P12" s="68">
        <v>1</v>
      </c>
      <c r="Q12" s="68">
        <v>1</v>
      </c>
      <c r="R12" s="68">
        <v>1</v>
      </c>
      <c r="S12" s="68">
        <v>3</v>
      </c>
      <c r="T12" s="68">
        <v>1</v>
      </c>
      <c r="U12" s="68">
        <v>0</v>
      </c>
      <c r="V12" s="68">
        <v>1</v>
      </c>
      <c r="W12" s="68">
        <v>0</v>
      </c>
      <c r="X12" s="36">
        <v>0</v>
      </c>
      <c r="Z12" s="105"/>
      <c r="AB12" s="115" t="s">
        <v>156</v>
      </c>
      <c r="AC12" s="68">
        <v>2</v>
      </c>
      <c r="AD12" s="68">
        <v>2</v>
      </c>
      <c r="AE12" s="68">
        <v>1</v>
      </c>
      <c r="AF12" s="68">
        <v>0</v>
      </c>
      <c r="AG12" s="68">
        <v>0</v>
      </c>
      <c r="AH12" s="68">
        <v>0</v>
      </c>
      <c r="AI12" s="68">
        <v>0</v>
      </c>
      <c r="AJ12" s="68">
        <v>-3</v>
      </c>
      <c r="AK12" s="109">
        <v>0</v>
      </c>
    </row>
    <row r="13" spans="2:37" ht="15.75" thickBot="1" x14ac:dyDescent="0.3">
      <c r="B13" s="90">
        <v>1</v>
      </c>
      <c r="C13" s="109">
        <v>0</v>
      </c>
      <c r="E13" s="68">
        <v>108</v>
      </c>
      <c r="F13" s="68">
        <v>10</v>
      </c>
      <c r="H13" s="84">
        <v>1750</v>
      </c>
      <c r="I13" s="84">
        <v>8</v>
      </c>
      <c r="J13" s="85">
        <f t="shared" si="0"/>
        <v>1750</v>
      </c>
      <c r="L13" s="88">
        <v>8</v>
      </c>
      <c r="M13" s="89">
        <v>1</v>
      </c>
      <c r="O13" s="115" t="s">
        <v>155</v>
      </c>
      <c r="P13" s="68">
        <v>2</v>
      </c>
      <c r="Q13" s="68">
        <v>2</v>
      </c>
      <c r="R13" s="68">
        <v>3</v>
      </c>
      <c r="S13" s="68">
        <v>2</v>
      </c>
      <c r="T13" s="68">
        <v>0</v>
      </c>
      <c r="U13" s="68">
        <v>0</v>
      </c>
      <c r="V13" s="68">
        <v>5</v>
      </c>
      <c r="W13" s="68">
        <v>0</v>
      </c>
      <c r="X13" s="36">
        <v>0</v>
      </c>
      <c r="Z13" s="104"/>
      <c r="AB13" s="117" t="s">
        <v>147</v>
      </c>
      <c r="AC13" s="68">
        <v>3</v>
      </c>
      <c r="AD13" s="68">
        <v>3</v>
      </c>
      <c r="AE13" s="68">
        <v>2</v>
      </c>
      <c r="AF13" s="68">
        <v>2</v>
      </c>
      <c r="AG13" s="68">
        <v>0</v>
      </c>
      <c r="AH13" s="68">
        <v>0</v>
      </c>
      <c r="AI13" s="68">
        <v>0</v>
      </c>
      <c r="AJ13" s="68">
        <v>-3</v>
      </c>
      <c r="AK13" s="109">
        <v>0</v>
      </c>
    </row>
    <row r="14" spans="2:37" ht="15.75" thickBot="1" x14ac:dyDescent="0.3">
      <c r="B14" s="90">
        <v>2</v>
      </c>
      <c r="C14" s="109">
        <v>1</v>
      </c>
      <c r="E14" s="68">
        <v>130</v>
      </c>
      <c r="F14" s="68">
        <v>11</v>
      </c>
      <c r="H14" s="84">
        <v>2200</v>
      </c>
      <c r="I14" s="84">
        <v>9</v>
      </c>
      <c r="J14" s="85">
        <f t="shared" si="0"/>
        <v>2200</v>
      </c>
      <c r="L14" s="88">
        <v>9</v>
      </c>
      <c r="M14" s="89">
        <v>1</v>
      </c>
      <c r="O14" s="115" t="s">
        <v>156</v>
      </c>
      <c r="P14" s="68">
        <v>2</v>
      </c>
      <c r="Q14" s="68">
        <v>2</v>
      </c>
      <c r="R14" s="68">
        <v>2</v>
      </c>
      <c r="S14" s="68">
        <v>0</v>
      </c>
      <c r="T14" s="68">
        <v>0</v>
      </c>
      <c r="U14" s="68">
        <v>0</v>
      </c>
      <c r="V14" s="68">
        <v>3</v>
      </c>
      <c r="W14" s="68">
        <v>0</v>
      </c>
      <c r="X14" s="68">
        <v>0</v>
      </c>
      <c r="Z14" s="104"/>
    </row>
    <row r="15" spans="2:37" ht="15.75" customHeight="1" thickBot="1" x14ac:dyDescent="0.3">
      <c r="B15" s="90">
        <v>3</v>
      </c>
      <c r="C15" s="109">
        <v>2</v>
      </c>
      <c r="E15" s="68">
        <v>154</v>
      </c>
      <c r="F15" s="68">
        <v>12</v>
      </c>
      <c r="H15" s="84">
        <v>2700</v>
      </c>
      <c r="I15" s="84">
        <v>10</v>
      </c>
      <c r="J15" s="85">
        <f t="shared" si="0"/>
        <v>2700</v>
      </c>
      <c r="L15" s="88">
        <v>10</v>
      </c>
      <c r="M15" s="89">
        <v>1</v>
      </c>
      <c r="O15" s="117" t="s">
        <v>147</v>
      </c>
      <c r="P15" s="68">
        <v>4</v>
      </c>
      <c r="Q15" s="68">
        <v>4</v>
      </c>
      <c r="R15" s="68">
        <v>1</v>
      </c>
      <c r="S15" s="68">
        <v>1</v>
      </c>
      <c r="T15" s="68">
        <v>0</v>
      </c>
      <c r="U15" s="68">
        <v>0</v>
      </c>
      <c r="V15" s="68">
        <v>1</v>
      </c>
      <c r="W15" s="68">
        <v>-3</v>
      </c>
      <c r="X15" s="68">
        <v>0</v>
      </c>
      <c r="Z15" s="103"/>
      <c r="AB15" s="412" t="s">
        <v>172</v>
      </c>
      <c r="AC15" s="413"/>
      <c r="AD15" s="413"/>
      <c r="AE15" s="413"/>
      <c r="AF15" s="413"/>
      <c r="AG15" s="413"/>
      <c r="AH15" s="413"/>
      <c r="AI15" s="413"/>
      <c r="AJ15" s="413"/>
      <c r="AK15" s="414"/>
    </row>
    <row r="16" spans="2:37" ht="15.75" thickBot="1" x14ac:dyDescent="0.3">
      <c r="B16" s="90">
        <v>4</v>
      </c>
      <c r="C16" s="109">
        <v>3</v>
      </c>
      <c r="E16" s="68">
        <v>180</v>
      </c>
      <c r="F16" s="68">
        <v>13</v>
      </c>
      <c r="H16" s="84">
        <v>3250</v>
      </c>
      <c r="I16" s="84">
        <v>11</v>
      </c>
      <c r="J16" s="85">
        <f t="shared" si="0"/>
        <v>3250</v>
      </c>
      <c r="L16" s="88">
        <v>11</v>
      </c>
      <c r="M16" s="89" t="s">
        <v>116</v>
      </c>
      <c r="Z16" s="105"/>
      <c r="AB16" s="114"/>
      <c r="AC16" s="112" t="s">
        <v>157</v>
      </c>
      <c r="AD16" s="112" t="s">
        <v>24</v>
      </c>
      <c r="AE16" s="112" t="s">
        <v>26</v>
      </c>
      <c r="AF16" s="112" t="s">
        <v>25</v>
      </c>
      <c r="AG16" s="112" t="s">
        <v>27</v>
      </c>
      <c r="AH16" s="112" t="s">
        <v>28</v>
      </c>
      <c r="AI16" s="112" t="s">
        <v>29</v>
      </c>
      <c r="AJ16" s="112" t="s">
        <v>30</v>
      </c>
      <c r="AK16" s="113" t="s">
        <v>167</v>
      </c>
    </row>
    <row r="17" spans="2:37" ht="15.75" thickBot="1" x14ac:dyDescent="0.3">
      <c r="B17" s="90">
        <v>5</v>
      </c>
      <c r="C17" s="109">
        <v>4</v>
      </c>
      <c r="E17" s="68">
        <v>208</v>
      </c>
      <c r="F17" s="68">
        <v>14</v>
      </c>
      <c r="H17" s="84">
        <v>3850</v>
      </c>
      <c r="I17" s="84">
        <v>12</v>
      </c>
      <c r="J17" s="85">
        <f t="shared" si="0"/>
        <v>3850</v>
      </c>
      <c r="L17" s="88">
        <v>12</v>
      </c>
      <c r="M17" s="89" t="s">
        <v>116</v>
      </c>
      <c r="Z17" s="105"/>
      <c r="AB17" s="114" t="s">
        <v>143</v>
      </c>
      <c r="AC17" s="68">
        <v>-2</v>
      </c>
      <c r="AD17" s="68">
        <v>2</v>
      </c>
      <c r="AE17" s="68">
        <v>10</v>
      </c>
      <c r="AF17" s="68">
        <v>0</v>
      </c>
      <c r="AG17" s="68">
        <v>0</v>
      </c>
      <c r="AH17" s="68">
        <v>0</v>
      </c>
      <c r="AI17" s="68">
        <v>4</v>
      </c>
      <c r="AJ17" s="68">
        <v>-1</v>
      </c>
      <c r="AK17" s="109">
        <v>0</v>
      </c>
    </row>
    <row r="18" spans="2:37" ht="15.75" customHeight="1" thickBot="1" x14ac:dyDescent="0.3">
      <c r="B18" s="90">
        <v>6</v>
      </c>
      <c r="C18" s="109">
        <v>5</v>
      </c>
      <c r="E18" s="68">
        <v>238</v>
      </c>
      <c r="F18" s="68">
        <v>15</v>
      </c>
      <c r="H18" s="84">
        <v>4500</v>
      </c>
      <c r="I18" s="84">
        <v>13</v>
      </c>
      <c r="J18" s="85">
        <f t="shared" si="0"/>
        <v>4500</v>
      </c>
      <c r="L18" s="88">
        <v>13</v>
      </c>
      <c r="M18" s="89" t="s">
        <v>116</v>
      </c>
      <c r="Z18" s="105"/>
      <c r="AB18" s="115" t="s">
        <v>149</v>
      </c>
      <c r="AC18" s="68">
        <v>5</v>
      </c>
      <c r="AD18" s="68">
        <v>5</v>
      </c>
      <c r="AE18" s="68">
        <v>7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109">
        <v>0</v>
      </c>
    </row>
    <row r="19" spans="2:37" ht="15.75" thickBot="1" x14ac:dyDescent="0.3">
      <c r="B19" s="90">
        <v>7</v>
      </c>
      <c r="C19" s="109">
        <v>6</v>
      </c>
      <c r="E19" s="68">
        <v>270</v>
      </c>
      <c r="F19" s="68">
        <v>16</v>
      </c>
      <c r="H19" s="84">
        <v>5200</v>
      </c>
      <c r="I19" s="84">
        <v>14</v>
      </c>
      <c r="J19" s="85">
        <f t="shared" si="0"/>
        <v>5200</v>
      </c>
      <c r="L19" s="88">
        <v>14</v>
      </c>
      <c r="M19" s="89" t="s">
        <v>116</v>
      </c>
      <c r="O19" s="412" t="s">
        <v>138</v>
      </c>
      <c r="P19" s="413"/>
      <c r="Q19" s="413"/>
      <c r="R19" s="413"/>
      <c r="S19" s="413"/>
      <c r="T19" s="413"/>
      <c r="U19" s="413"/>
      <c r="V19" s="413"/>
      <c r="W19" s="413"/>
      <c r="X19" s="414"/>
      <c r="Z19" s="105"/>
      <c r="AB19" s="115" t="s">
        <v>150</v>
      </c>
      <c r="AC19" s="68">
        <v>3</v>
      </c>
      <c r="AD19" s="68">
        <v>3</v>
      </c>
      <c r="AE19" s="68">
        <v>10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109">
        <v>0</v>
      </c>
    </row>
    <row r="20" spans="2:37" ht="15.75" thickBot="1" x14ac:dyDescent="0.3">
      <c r="B20" s="90">
        <v>8</v>
      </c>
      <c r="C20" s="109">
        <v>7</v>
      </c>
      <c r="E20" s="68">
        <v>304</v>
      </c>
      <c r="F20" s="68">
        <v>17</v>
      </c>
      <c r="H20" s="84">
        <v>5950</v>
      </c>
      <c r="I20" s="84">
        <v>15</v>
      </c>
      <c r="J20" s="85">
        <f t="shared" si="0"/>
        <v>5950</v>
      </c>
      <c r="L20" s="88">
        <v>15</v>
      </c>
      <c r="M20" s="89" t="s">
        <v>116</v>
      </c>
      <c r="O20" s="118"/>
      <c r="P20" s="119" t="s">
        <v>157</v>
      </c>
      <c r="Q20" s="112" t="s">
        <v>24</v>
      </c>
      <c r="R20" s="112" t="s">
        <v>26</v>
      </c>
      <c r="S20" s="112" t="s">
        <v>25</v>
      </c>
      <c r="T20" s="112" t="s">
        <v>27</v>
      </c>
      <c r="U20" s="112" t="s">
        <v>28</v>
      </c>
      <c r="V20" s="112" t="s">
        <v>29</v>
      </c>
      <c r="W20" s="112" t="s">
        <v>30</v>
      </c>
      <c r="X20" s="113" t="s">
        <v>167</v>
      </c>
      <c r="Y20" s="93"/>
      <c r="AB20" s="115" t="s">
        <v>151</v>
      </c>
      <c r="AC20" s="68">
        <v>-4</v>
      </c>
      <c r="AD20" s="68">
        <v>-4</v>
      </c>
      <c r="AE20" s="68">
        <v>10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109">
        <v>0</v>
      </c>
    </row>
    <row r="21" spans="2:37" ht="15.75" thickBot="1" x14ac:dyDescent="0.3">
      <c r="B21" s="90">
        <v>9</v>
      </c>
      <c r="C21" s="109">
        <v>8</v>
      </c>
      <c r="E21" s="68">
        <v>340</v>
      </c>
      <c r="F21" s="68">
        <v>18</v>
      </c>
      <c r="H21" s="84">
        <v>6750</v>
      </c>
      <c r="I21" s="84">
        <v>16</v>
      </c>
      <c r="J21" s="85">
        <f t="shared" si="0"/>
        <v>6750</v>
      </c>
      <c r="L21" s="88">
        <v>16</v>
      </c>
      <c r="M21" s="89" t="s">
        <v>119</v>
      </c>
      <c r="O21" s="120" t="s">
        <v>139</v>
      </c>
      <c r="P21" s="95">
        <v>0</v>
      </c>
      <c r="Q21" s="68">
        <v>0</v>
      </c>
      <c r="R21" s="68">
        <v>0</v>
      </c>
      <c r="S21" s="68">
        <v>0</v>
      </c>
      <c r="T21" s="68">
        <v>1</v>
      </c>
      <c r="U21" s="68">
        <v>2</v>
      </c>
      <c r="V21" s="68">
        <v>0</v>
      </c>
      <c r="W21" s="68">
        <v>1</v>
      </c>
      <c r="X21" s="96">
        <v>5</v>
      </c>
      <c r="Y21" s="93" t="s">
        <v>169</v>
      </c>
      <c r="Z21" s="104"/>
      <c r="AB21" s="115" t="s">
        <v>152</v>
      </c>
      <c r="AC21" s="68">
        <v>5</v>
      </c>
      <c r="AD21" s="68">
        <v>5</v>
      </c>
      <c r="AE21" s="68">
        <v>10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109">
        <v>0</v>
      </c>
    </row>
    <row r="22" spans="2:37" ht="15.75" thickBot="1" x14ac:dyDescent="0.3">
      <c r="B22" s="90">
        <v>10</v>
      </c>
      <c r="C22" s="109">
        <v>9</v>
      </c>
      <c r="E22" s="68">
        <v>378</v>
      </c>
      <c r="F22" s="68">
        <v>19</v>
      </c>
      <c r="H22" s="84">
        <v>7600</v>
      </c>
      <c r="I22" s="84">
        <v>17</v>
      </c>
      <c r="J22" s="85">
        <f t="shared" si="0"/>
        <v>7600</v>
      </c>
      <c r="L22" s="88">
        <v>17</v>
      </c>
      <c r="M22" s="89" t="s">
        <v>119</v>
      </c>
      <c r="O22" s="121" t="s">
        <v>140</v>
      </c>
      <c r="P22" s="95">
        <v>0</v>
      </c>
      <c r="Q22" s="68">
        <v>0</v>
      </c>
      <c r="R22" s="68">
        <v>0</v>
      </c>
      <c r="S22" s="68">
        <v>1</v>
      </c>
      <c r="T22" s="68">
        <v>1</v>
      </c>
      <c r="U22" s="68">
        <v>0</v>
      </c>
      <c r="V22" s="68">
        <v>3</v>
      </c>
      <c r="W22" s="68">
        <v>0</v>
      </c>
      <c r="X22" s="96">
        <v>2</v>
      </c>
      <c r="Y22" s="93" t="s">
        <v>170</v>
      </c>
      <c r="Z22" s="104"/>
      <c r="AB22" s="115" t="s">
        <v>153</v>
      </c>
      <c r="AC22" s="68">
        <v>5</v>
      </c>
      <c r="AD22" s="68">
        <v>5</v>
      </c>
      <c r="AE22" s="68">
        <v>2</v>
      </c>
      <c r="AF22" s="68">
        <v>2</v>
      </c>
      <c r="AG22" s="68">
        <v>0</v>
      </c>
      <c r="AH22" s="68">
        <v>0</v>
      </c>
      <c r="AI22" s="68">
        <v>0</v>
      </c>
      <c r="AJ22" s="68">
        <v>0</v>
      </c>
      <c r="AK22" s="109">
        <v>0</v>
      </c>
    </row>
    <row r="23" spans="2:37" ht="15.75" thickBot="1" x14ac:dyDescent="0.3">
      <c r="B23" s="92"/>
      <c r="C23" s="109">
        <v>10</v>
      </c>
      <c r="E23" s="68">
        <v>418</v>
      </c>
      <c r="F23" s="68">
        <v>20</v>
      </c>
      <c r="H23" s="84">
        <v>8500</v>
      </c>
      <c r="I23" s="84">
        <v>18</v>
      </c>
      <c r="J23" s="85">
        <f t="shared" si="0"/>
        <v>8500</v>
      </c>
      <c r="L23" s="88">
        <v>18</v>
      </c>
      <c r="M23" s="89" t="s">
        <v>119</v>
      </c>
      <c r="O23" s="121" t="s">
        <v>141</v>
      </c>
      <c r="P23" s="95">
        <v>0</v>
      </c>
      <c r="Q23" s="68">
        <v>0</v>
      </c>
      <c r="R23" s="68">
        <v>0</v>
      </c>
      <c r="S23" s="68">
        <v>0</v>
      </c>
      <c r="T23" s="68">
        <v>1</v>
      </c>
      <c r="U23" s="68">
        <v>0</v>
      </c>
      <c r="V23" s="68">
        <v>0</v>
      </c>
      <c r="W23" s="68">
        <v>1</v>
      </c>
      <c r="X23" s="96">
        <v>0</v>
      </c>
      <c r="Y23" s="93"/>
      <c r="Z23" s="104"/>
      <c r="AB23" s="106"/>
      <c r="AC23" s="107"/>
      <c r="AD23" s="107"/>
      <c r="AE23" s="107"/>
      <c r="AF23" s="107"/>
      <c r="AG23" s="107"/>
      <c r="AH23" s="107"/>
      <c r="AI23" s="107"/>
      <c r="AJ23" s="107"/>
      <c r="AK23" s="98"/>
    </row>
    <row r="24" spans="2:37" ht="15.75" thickBot="1" x14ac:dyDescent="0.3">
      <c r="B24" s="92"/>
      <c r="C24" s="109">
        <v>11</v>
      </c>
      <c r="E24" s="68">
        <v>460</v>
      </c>
      <c r="F24" s="68">
        <v>21</v>
      </c>
      <c r="H24" s="84">
        <v>9450</v>
      </c>
      <c r="I24" s="84">
        <v>19</v>
      </c>
      <c r="J24" s="85">
        <f t="shared" si="0"/>
        <v>9450</v>
      </c>
      <c r="L24" s="88">
        <v>19</v>
      </c>
      <c r="M24" s="89" t="s">
        <v>119</v>
      </c>
      <c r="O24" s="121" t="s">
        <v>142</v>
      </c>
      <c r="P24" s="97">
        <v>3</v>
      </c>
      <c r="Q24" s="68">
        <v>2</v>
      </c>
      <c r="R24" s="68">
        <v>1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97">
        <v>0</v>
      </c>
      <c r="Z24" s="104"/>
      <c r="AB24" s="115" t="s">
        <v>155</v>
      </c>
      <c r="AC24" s="68">
        <v>-8</v>
      </c>
      <c r="AD24" s="68">
        <v>-8</v>
      </c>
      <c r="AE24" s="68">
        <v>3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109">
        <v>0</v>
      </c>
    </row>
    <row r="25" spans="2:37" ht="15.75" thickBot="1" x14ac:dyDescent="0.3">
      <c r="B25" s="92"/>
      <c r="C25" s="109">
        <v>12</v>
      </c>
      <c r="E25" s="68">
        <v>504</v>
      </c>
      <c r="F25" s="68">
        <v>22</v>
      </c>
      <c r="H25" s="84">
        <v>10450</v>
      </c>
      <c r="I25" s="84">
        <v>20</v>
      </c>
      <c r="J25" s="85">
        <f t="shared" si="0"/>
        <v>10450</v>
      </c>
      <c r="L25" s="88">
        <v>20</v>
      </c>
      <c r="M25" s="89" t="s">
        <v>119</v>
      </c>
      <c r="Z25" s="104"/>
      <c r="AB25" s="115" t="s">
        <v>156</v>
      </c>
      <c r="AC25" s="68">
        <v>-2</v>
      </c>
      <c r="AD25" s="68">
        <v>-2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109">
        <v>0</v>
      </c>
    </row>
    <row r="26" spans="2:37" ht="15.75" customHeight="1" thickBot="1" x14ac:dyDescent="0.3">
      <c r="B26" s="92"/>
      <c r="C26" s="109">
        <v>13</v>
      </c>
      <c r="E26" s="68">
        <v>550</v>
      </c>
      <c r="F26" s="68">
        <v>23</v>
      </c>
      <c r="H26" s="84">
        <v>11500</v>
      </c>
      <c r="I26" s="84">
        <v>21</v>
      </c>
      <c r="J26" s="85">
        <f t="shared" si="0"/>
        <v>11500</v>
      </c>
      <c r="L26" s="88">
        <v>21</v>
      </c>
      <c r="M26" s="89" t="s">
        <v>122</v>
      </c>
      <c r="O26" s="412" t="s">
        <v>143</v>
      </c>
      <c r="P26" s="413"/>
      <c r="Q26" s="413"/>
      <c r="R26" s="413"/>
      <c r="S26" s="413"/>
      <c r="T26" s="413"/>
      <c r="U26" s="413"/>
      <c r="V26" s="413"/>
      <c r="W26" s="413"/>
      <c r="X26" s="414"/>
      <c r="Z26" s="104"/>
      <c r="AB26" s="117" t="s">
        <v>147</v>
      </c>
      <c r="AC26" s="68">
        <v>0</v>
      </c>
      <c r="AD26" s="68">
        <v>0</v>
      </c>
      <c r="AE26" s="68">
        <v>3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109">
        <v>0</v>
      </c>
    </row>
    <row r="27" spans="2:37" ht="15.75" thickBot="1" x14ac:dyDescent="0.3">
      <c r="B27" s="92"/>
      <c r="C27" s="109">
        <v>14</v>
      </c>
      <c r="E27" s="68">
        <v>598</v>
      </c>
      <c r="F27" s="68">
        <v>24</v>
      </c>
      <c r="H27" s="84">
        <v>12600</v>
      </c>
      <c r="I27" s="84">
        <v>22</v>
      </c>
      <c r="J27" s="85">
        <f t="shared" si="0"/>
        <v>12600</v>
      </c>
      <c r="L27" s="88">
        <v>22</v>
      </c>
      <c r="M27" s="89" t="s">
        <v>122</v>
      </c>
      <c r="O27" s="122"/>
      <c r="P27" s="119" t="s">
        <v>157</v>
      </c>
      <c r="Q27" s="112" t="s">
        <v>24</v>
      </c>
      <c r="R27" s="112" t="s">
        <v>26</v>
      </c>
      <c r="S27" s="112" t="s">
        <v>25</v>
      </c>
      <c r="T27" s="112" t="s">
        <v>27</v>
      </c>
      <c r="U27" s="112" t="s">
        <v>28</v>
      </c>
      <c r="V27" s="112" t="s">
        <v>29</v>
      </c>
      <c r="W27" s="112" t="s">
        <v>30</v>
      </c>
      <c r="X27" s="113" t="s">
        <v>167</v>
      </c>
      <c r="Z27" s="104"/>
    </row>
    <row r="28" spans="2:37" ht="15.75" customHeight="1" thickBot="1" x14ac:dyDescent="0.3">
      <c r="B28" s="92"/>
      <c r="C28" s="109">
        <v>15</v>
      </c>
      <c r="E28" s="68">
        <v>648</v>
      </c>
      <c r="F28" s="68">
        <v>25</v>
      </c>
      <c r="H28" s="84">
        <v>13750</v>
      </c>
      <c r="I28" s="84">
        <v>23</v>
      </c>
      <c r="J28" s="85">
        <f t="shared" si="0"/>
        <v>13750</v>
      </c>
      <c r="L28" s="88">
        <v>23</v>
      </c>
      <c r="M28" s="89" t="s">
        <v>122</v>
      </c>
      <c r="O28" s="111" t="s">
        <v>144</v>
      </c>
      <c r="P28" s="35"/>
      <c r="Q28" s="68"/>
      <c r="R28" s="68"/>
      <c r="S28" s="68"/>
      <c r="T28" s="68"/>
      <c r="U28" s="68"/>
      <c r="V28" s="68"/>
      <c r="W28" s="68"/>
      <c r="X28" s="36"/>
      <c r="Z28" s="104"/>
      <c r="AB28" s="412" t="s">
        <v>173</v>
      </c>
      <c r="AC28" s="413"/>
      <c r="AD28" s="413"/>
      <c r="AE28" s="413"/>
      <c r="AF28" s="413"/>
      <c r="AG28" s="413"/>
      <c r="AH28" s="413"/>
      <c r="AI28" s="413"/>
      <c r="AJ28" s="413"/>
      <c r="AK28" s="414"/>
    </row>
    <row r="29" spans="2:37" ht="15.75" thickBot="1" x14ac:dyDescent="0.3">
      <c r="C29" s="109">
        <v>16</v>
      </c>
      <c r="E29" s="68">
        <v>700</v>
      </c>
      <c r="F29" s="68">
        <v>26</v>
      </c>
      <c r="H29" s="84">
        <v>14950</v>
      </c>
      <c r="I29" s="84">
        <v>24</v>
      </c>
      <c r="J29" s="85">
        <f t="shared" si="0"/>
        <v>14950</v>
      </c>
      <c r="L29" s="88">
        <v>24</v>
      </c>
      <c r="M29" s="89" t="s">
        <v>122</v>
      </c>
      <c r="O29" s="111" t="s">
        <v>137</v>
      </c>
      <c r="P29" s="35"/>
      <c r="Q29" s="68"/>
      <c r="R29" s="68"/>
      <c r="S29" s="68"/>
      <c r="T29" s="68"/>
      <c r="U29" s="68"/>
      <c r="V29" s="68"/>
      <c r="W29" s="68"/>
      <c r="X29" s="36"/>
      <c r="Z29" s="104"/>
      <c r="AB29" s="114"/>
      <c r="AC29" s="112" t="s">
        <v>157</v>
      </c>
      <c r="AD29" s="112" t="s">
        <v>24</v>
      </c>
      <c r="AE29" s="112" t="s">
        <v>26</v>
      </c>
      <c r="AF29" s="112" t="s">
        <v>25</v>
      </c>
      <c r="AG29" s="112" t="s">
        <v>27</v>
      </c>
      <c r="AH29" s="112" t="s">
        <v>28</v>
      </c>
      <c r="AI29" s="112" t="s">
        <v>29</v>
      </c>
      <c r="AJ29" s="112" t="s">
        <v>30</v>
      </c>
      <c r="AK29" s="113" t="s">
        <v>167</v>
      </c>
    </row>
    <row r="30" spans="2:37" ht="15.75" thickBot="1" x14ac:dyDescent="0.3">
      <c r="C30" s="109">
        <v>17</v>
      </c>
      <c r="E30" s="68">
        <v>754</v>
      </c>
      <c r="F30" s="68">
        <v>27</v>
      </c>
      <c r="H30" s="84">
        <v>16200</v>
      </c>
      <c r="I30" s="84">
        <v>25</v>
      </c>
      <c r="J30" s="85">
        <f t="shared" si="0"/>
        <v>16200</v>
      </c>
      <c r="L30" s="88">
        <v>25</v>
      </c>
      <c r="M30" s="89" t="s">
        <v>122</v>
      </c>
      <c r="Z30" s="104"/>
      <c r="AB30" s="115" t="s">
        <v>149</v>
      </c>
      <c r="AC30" s="68">
        <v>-8</v>
      </c>
      <c r="AD30" s="68">
        <v>-5</v>
      </c>
      <c r="AE30" s="68">
        <v>2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109">
        <v>0</v>
      </c>
    </row>
    <row r="31" spans="2:37" ht="15.75" thickBot="1" x14ac:dyDescent="0.3">
      <c r="C31" s="109">
        <v>18</v>
      </c>
      <c r="E31" s="68">
        <v>810</v>
      </c>
      <c r="F31" s="68">
        <v>28</v>
      </c>
      <c r="H31" s="84">
        <v>17500</v>
      </c>
      <c r="I31" s="84">
        <v>26</v>
      </c>
      <c r="J31" s="85">
        <f t="shared" si="0"/>
        <v>17500</v>
      </c>
      <c r="L31" s="88">
        <v>26</v>
      </c>
      <c r="M31" s="89" t="s">
        <v>124</v>
      </c>
      <c r="O31" s="412" t="s">
        <v>149</v>
      </c>
      <c r="P31" s="413"/>
      <c r="Q31" s="413"/>
      <c r="R31" s="413"/>
      <c r="S31" s="413"/>
      <c r="T31" s="413"/>
      <c r="U31" s="413"/>
      <c r="V31" s="413"/>
      <c r="W31" s="413"/>
      <c r="X31" s="414"/>
      <c r="Z31" s="105"/>
      <c r="AB31" s="115" t="s">
        <v>150</v>
      </c>
      <c r="AC31" s="68">
        <v>-8</v>
      </c>
      <c r="AD31" s="68">
        <v>-5</v>
      </c>
      <c r="AE31" s="68">
        <v>2</v>
      </c>
      <c r="AF31" s="68">
        <v>0</v>
      </c>
      <c r="AG31" s="68">
        <v>0</v>
      </c>
      <c r="AH31" s="68">
        <v>0</v>
      </c>
      <c r="AI31" s="68">
        <v>0</v>
      </c>
      <c r="AJ31" s="68">
        <v>0</v>
      </c>
      <c r="AK31" s="109">
        <v>0</v>
      </c>
    </row>
    <row r="32" spans="2:37" ht="15.75" customHeight="1" thickBot="1" x14ac:dyDescent="0.3">
      <c r="C32" s="109">
        <v>19</v>
      </c>
      <c r="E32" s="68">
        <v>868</v>
      </c>
      <c r="F32" s="68">
        <v>29</v>
      </c>
      <c r="H32" s="84">
        <v>18850</v>
      </c>
      <c r="I32" s="84">
        <v>27</v>
      </c>
      <c r="J32" s="85">
        <f t="shared" si="0"/>
        <v>18850</v>
      </c>
      <c r="L32" s="88">
        <v>27</v>
      </c>
      <c r="M32" s="89" t="s">
        <v>124</v>
      </c>
      <c r="O32" s="122"/>
      <c r="P32" s="119" t="s">
        <v>157</v>
      </c>
      <c r="Q32" s="112" t="s">
        <v>24</v>
      </c>
      <c r="R32" s="112" t="s">
        <v>26</v>
      </c>
      <c r="S32" s="112" t="s">
        <v>25</v>
      </c>
      <c r="T32" s="112" t="s">
        <v>27</v>
      </c>
      <c r="U32" s="112" t="s">
        <v>28</v>
      </c>
      <c r="V32" s="112" t="s">
        <v>29</v>
      </c>
      <c r="W32" s="112" t="s">
        <v>30</v>
      </c>
      <c r="X32" s="113" t="s">
        <v>167</v>
      </c>
      <c r="Z32" s="104"/>
      <c r="AB32" s="115" t="s">
        <v>151</v>
      </c>
      <c r="AC32" s="68">
        <v>-8</v>
      </c>
      <c r="AD32" s="68">
        <v>-5</v>
      </c>
      <c r="AE32" s="68">
        <v>2</v>
      </c>
      <c r="AF32" s="68">
        <v>0</v>
      </c>
      <c r="AG32" s="68">
        <v>0</v>
      </c>
      <c r="AH32" s="68">
        <v>0</v>
      </c>
      <c r="AI32" s="68">
        <v>0</v>
      </c>
      <c r="AJ32" s="68">
        <v>0</v>
      </c>
      <c r="AK32" s="109">
        <v>0</v>
      </c>
    </row>
    <row r="33" spans="2:47" ht="15.75" customHeight="1" thickBot="1" x14ac:dyDescent="0.3">
      <c r="C33" s="109">
        <v>20</v>
      </c>
      <c r="E33" s="68">
        <v>1000</v>
      </c>
      <c r="F33" s="68">
        <v>30</v>
      </c>
      <c r="H33" s="84">
        <v>20250</v>
      </c>
      <c r="I33" s="84">
        <v>28</v>
      </c>
      <c r="J33" s="85">
        <f t="shared" si="0"/>
        <v>20250</v>
      </c>
      <c r="L33" s="88">
        <v>28</v>
      </c>
      <c r="M33" s="89" t="s">
        <v>124</v>
      </c>
      <c r="O33" s="111" t="s">
        <v>144</v>
      </c>
      <c r="P33" s="35"/>
      <c r="Q33" s="68"/>
      <c r="R33" s="68"/>
      <c r="S33" s="68"/>
      <c r="T33" s="68"/>
      <c r="U33" s="68"/>
      <c r="V33" s="68"/>
      <c r="W33" s="68"/>
      <c r="X33" s="36"/>
      <c r="Z33" s="104"/>
      <c r="AB33" s="116" t="s">
        <v>152</v>
      </c>
      <c r="AC33" s="68">
        <v>-8</v>
      </c>
      <c r="AD33" s="68">
        <v>-5</v>
      </c>
      <c r="AE33" s="68">
        <v>2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1">
        <v>0</v>
      </c>
    </row>
    <row r="34" spans="2:47" ht="15.75" customHeight="1" thickBot="1" x14ac:dyDescent="0.3">
      <c r="E34" s="68">
        <v>1060</v>
      </c>
      <c r="F34" s="68">
        <v>31</v>
      </c>
      <c r="H34" s="84">
        <v>21700</v>
      </c>
      <c r="I34" s="84">
        <v>29</v>
      </c>
      <c r="J34" s="85">
        <f t="shared" si="0"/>
        <v>21700</v>
      </c>
      <c r="L34" s="88">
        <v>29</v>
      </c>
      <c r="M34" s="89" t="s">
        <v>124</v>
      </c>
      <c r="O34" s="111" t="s">
        <v>137</v>
      </c>
      <c r="P34" s="35"/>
      <c r="Q34" s="68"/>
      <c r="R34" s="68"/>
      <c r="S34" s="68"/>
      <c r="T34" s="68"/>
      <c r="U34" s="68"/>
      <c r="V34" s="68"/>
      <c r="W34" s="68"/>
      <c r="X34" s="36"/>
      <c r="Z34" s="104"/>
      <c r="AB34" s="94"/>
      <c r="AC34" s="102"/>
      <c r="AD34" s="102"/>
      <c r="AE34" s="102"/>
      <c r="AF34" s="102"/>
      <c r="AG34" s="102"/>
      <c r="AH34" s="102"/>
      <c r="AI34" s="102"/>
      <c r="AJ34" s="102"/>
      <c r="AK34" s="94"/>
    </row>
    <row r="35" spans="2:47" ht="15.75" customHeight="1" thickBot="1" x14ac:dyDescent="0.3">
      <c r="E35" s="68">
        <v>1120</v>
      </c>
      <c r="F35" s="68">
        <v>32</v>
      </c>
      <c r="H35" s="84">
        <v>23200</v>
      </c>
      <c r="I35" s="84">
        <v>30</v>
      </c>
      <c r="J35" s="85">
        <f t="shared" si="0"/>
        <v>23200</v>
      </c>
      <c r="L35" s="88">
        <v>30</v>
      </c>
      <c r="M35" s="89" t="s">
        <v>124</v>
      </c>
      <c r="O35" s="111" t="s">
        <v>158</v>
      </c>
      <c r="P35" s="35"/>
      <c r="Q35" s="68"/>
      <c r="R35" s="68"/>
      <c r="S35" s="68"/>
      <c r="T35" s="68"/>
      <c r="U35" s="68"/>
      <c r="V35" s="68"/>
      <c r="W35" s="68"/>
      <c r="X35" s="36"/>
      <c r="Z35" s="104"/>
      <c r="AB35" s="412" t="s">
        <v>174</v>
      </c>
      <c r="AC35" s="413"/>
      <c r="AD35" s="413"/>
      <c r="AE35" s="413"/>
      <c r="AF35" s="413"/>
      <c r="AG35" s="413"/>
      <c r="AH35" s="413"/>
      <c r="AI35" s="413"/>
      <c r="AJ35" s="413"/>
      <c r="AK35" s="414"/>
    </row>
    <row r="36" spans="2:47" ht="15.75" thickBot="1" x14ac:dyDescent="0.3">
      <c r="E36" s="68">
        <v>1180</v>
      </c>
      <c r="F36" s="68">
        <v>33</v>
      </c>
      <c r="H36" s="84">
        <v>24750</v>
      </c>
      <c r="I36" s="84">
        <v>31</v>
      </c>
      <c r="J36" s="86">
        <f t="shared" si="0"/>
        <v>24750</v>
      </c>
      <c r="L36" s="88">
        <v>31</v>
      </c>
      <c r="M36" s="89" t="s">
        <v>114</v>
      </c>
      <c r="Z36" s="104"/>
      <c r="AB36" s="114"/>
      <c r="AC36" s="112" t="s">
        <v>157</v>
      </c>
      <c r="AD36" s="112" t="s">
        <v>24</v>
      </c>
      <c r="AE36" s="112" t="s">
        <v>26</v>
      </c>
      <c r="AF36" s="112" t="s">
        <v>25</v>
      </c>
      <c r="AG36" s="112" t="s">
        <v>27</v>
      </c>
      <c r="AH36" s="112" t="s">
        <v>28</v>
      </c>
      <c r="AI36" s="112" t="s">
        <v>29</v>
      </c>
      <c r="AJ36" s="112" t="s">
        <v>30</v>
      </c>
      <c r="AK36" s="113" t="s">
        <v>167</v>
      </c>
    </row>
    <row r="37" spans="2:47" ht="15.75" customHeight="1" thickBot="1" x14ac:dyDescent="0.3">
      <c r="H37" s="84">
        <v>26350</v>
      </c>
      <c r="I37" s="84">
        <v>32</v>
      </c>
      <c r="J37" s="85">
        <f t="shared" si="0"/>
        <v>26350</v>
      </c>
      <c r="L37" s="88">
        <v>32</v>
      </c>
      <c r="M37" s="89" t="s">
        <v>114</v>
      </c>
      <c r="O37" s="412" t="s">
        <v>150</v>
      </c>
      <c r="P37" s="413"/>
      <c r="Q37" s="413"/>
      <c r="R37" s="413"/>
      <c r="S37" s="413"/>
      <c r="T37" s="413"/>
      <c r="U37" s="413"/>
      <c r="V37" s="413"/>
      <c r="W37" s="413"/>
      <c r="X37" s="414"/>
      <c r="Z37" s="104"/>
      <c r="AB37" s="114" t="s">
        <v>175</v>
      </c>
      <c r="AC37" s="68">
        <v>-5</v>
      </c>
      <c r="AD37" s="68">
        <v>-5</v>
      </c>
      <c r="AE37" s="68">
        <v>4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109">
        <v>0</v>
      </c>
    </row>
    <row r="38" spans="2:47" ht="15.75" customHeight="1" thickBot="1" x14ac:dyDescent="0.3">
      <c r="H38" s="84">
        <v>28000</v>
      </c>
      <c r="I38" s="84">
        <v>33</v>
      </c>
      <c r="J38" s="85">
        <f t="shared" si="0"/>
        <v>28000</v>
      </c>
      <c r="L38" s="88">
        <v>33</v>
      </c>
      <c r="M38" s="89" t="s">
        <v>114</v>
      </c>
      <c r="O38" s="122"/>
      <c r="P38" s="119" t="s">
        <v>157</v>
      </c>
      <c r="Q38" s="112" t="s">
        <v>24</v>
      </c>
      <c r="R38" s="112" t="s">
        <v>26</v>
      </c>
      <c r="S38" s="112" t="s">
        <v>25</v>
      </c>
      <c r="T38" s="112" t="s">
        <v>27</v>
      </c>
      <c r="U38" s="112" t="s">
        <v>28</v>
      </c>
      <c r="V38" s="112" t="s">
        <v>29</v>
      </c>
      <c r="W38" s="112" t="s">
        <v>30</v>
      </c>
      <c r="X38" s="113" t="s">
        <v>167</v>
      </c>
      <c r="Z38" s="104"/>
      <c r="AB38" s="115" t="s">
        <v>145</v>
      </c>
      <c r="AC38" s="68">
        <v>-8</v>
      </c>
      <c r="AD38" s="68">
        <v>-8</v>
      </c>
      <c r="AE38" s="68">
        <v>5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109">
        <v>0</v>
      </c>
    </row>
    <row r="39" spans="2:47" ht="15.75" customHeight="1" thickBot="1" x14ac:dyDescent="0.3">
      <c r="H39" s="84">
        <v>29700</v>
      </c>
      <c r="I39" s="84">
        <v>34</v>
      </c>
      <c r="J39" s="85">
        <f t="shared" si="0"/>
        <v>29700</v>
      </c>
      <c r="L39" s="88">
        <v>34</v>
      </c>
      <c r="M39" s="89" t="s">
        <v>114</v>
      </c>
      <c r="O39" s="111" t="s">
        <v>144</v>
      </c>
      <c r="P39" s="35"/>
      <c r="Q39" s="68"/>
      <c r="R39" s="68"/>
      <c r="S39" s="68"/>
      <c r="T39" s="68"/>
      <c r="U39" s="68"/>
      <c r="V39" s="68"/>
      <c r="W39" s="68"/>
      <c r="X39" s="36"/>
      <c r="Z39" s="104"/>
      <c r="AB39" s="115" t="s">
        <v>176</v>
      </c>
      <c r="AC39" s="68">
        <v>-9</v>
      </c>
      <c r="AD39" s="68">
        <v>-9</v>
      </c>
      <c r="AE39" s="68">
        <v>6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109">
        <v>0</v>
      </c>
    </row>
    <row r="40" spans="2:47" ht="15.75" customHeight="1" thickBot="1" x14ac:dyDescent="0.3">
      <c r="H40" s="84">
        <v>31450</v>
      </c>
      <c r="I40" s="84">
        <v>35</v>
      </c>
      <c r="J40" s="85">
        <f t="shared" si="0"/>
        <v>31450</v>
      </c>
      <c r="L40" s="88">
        <v>35</v>
      </c>
      <c r="M40" s="89" t="s">
        <v>114</v>
      </c>
      <c r="O40" s="111" t="s">
        <v>137</v>
      </c>
      <c r="P40" s="35"/>
      <c r="Q40" s="68"/>
      <c r="R40" s="68"/>
      <c r="S40" s="68"/>
      <c r="T40" s="68"/>
      <c r="U40" s="68"/>
      <c r="V40" s="68"/>
      <c r="W40" s="68"/>
      <c r="X40" s="36"/>
      <c r="Z40" s="104"/>
    </row>
    <row r="41" spans="2:47" ht="15.75" thickBot="1" x14ac:dyDescent="0.3">
      <c r="B41" s="415" t="s">
        <v>202</v>
      </c>
      <c r="C41" s="416"/>
      <c r="D41" s="416"/>
      <c r="E41" s="416"/>
      <c r="H41" s="84">
        <v>33250</v>
      </c>
      <c r="I41" s="84">
        <v>36</v>
      </c>
      <c r="J41" s="85">
        <f t="shared" si="0"/>
        <v>33250</v>
      </c>
      <c r="L41" s="88">
        <v>36</v>
      </c>
      <c r="M41" s="89" t="s">
        <v>117</v>
      </c>
      <c r="O41" s="111" t="s">
        <v>158</v>
      </c>
      <c r="P41" s="35"/>
      <c r="Q41" s="68"/>
      <c r="R41" s="68"/>
      <c r="S41" s="68"/>
      <c r="T41" s="68"/>
      <c r="U41" s="68"/>
      <c r="V41" s="68"/>
      <c r="W41" s="68"/>
      <c r="X41" s="36"/>
      <c r="Z41" s="105"/>
      <c r="AB41" s="412" t="s">
        <v>181</v>
      </c>
      <c r="AC41" s="413"/>
      <c r="AD41" s="413"/>
      <c r="AE41" s="413"/>
      <c r="AF41" s="413"/>
      <c r="AG41" s="413"/>
      <c r="AH41" s="413"/>
      <c r="AI41" s="413"/>
      <c r="AJ41" s="413"/>
      <c r="AK41" s="414"/>
    </row>
    <row r="42" spans="2:47" ht="15.75" customHeight="1" thickBot="1" x14ac:dyDescent="0.3">
      <c r="B42" s="141" t="s">
        <v>22</v>
      </c>
      <c r="C42" s="2"/>
      <c r="D42" s="2"/>
      <c r="E42" s="2"/>
      <c r="H42" s="84">
        <v>35100</v>
      </c>
      <c r="I42" s="84">
        <v>37</v>
      </c>
      <c r="J42" s="85">
        <f t="shared" si="0"/>
        <v>35100</v>
      </c>
      <c r="L42" s="88">
        <v>37</v>
      </c>
      <c r="M42" s="89" t="s">
        <v>117</v>
      </c>
      <c r="Z42" s="104"/>
      <c r="AB42" s="114"/>
      <c r="AC42" s="112" t="s">
        <v>157</v>
      </c>
      <c r="AD42" s="112" t="s">
        <v>24</v>
      </c>
      <c r="AE42" s="112" t="s">
        <v>26</v>
      </c>
      <c r="AF42" s="112" t="s">
        <v>25</v>
      </c>
      <c r="AG42" s="112" t="s">
        <v>27</v>
      </c>
      <c r="AH42" s="112" t="s">
        <v>28</v>
      </c>
      <c r="AI42" s="112" t="s">
        <v>29</v>
      </c>
      <c r="AJ42" s="112" t="s">
        <v>30</v>
      </c>
      <c r="AK42" s="113" t="s">
        <v>167</v>
      </c>
    </row>
    <row r="43" spans="2:47" ht="15.75" thickBot="1" x14ac:dyDescent="0.3">
      <c r="B43" s="140" t="s">
        <v>203</v>
      </c>
      <c r="C43" s="2"/>
      <c r="D43" s="2"/>
      <c r="E43" s="2"/>
      <c r="H43" s="84">
        <v>37000</v>
      </c>
      <c r="I43" s="84">
        <v>38</v>
      </c>
      <c r="J43" s="85">
        <f t="shared" si="0"/>
        <v>37000</v>
      </c>
      <c r="L43" s="88">
        <v>38</v>
      </c>
      <c r="M43" s="89" t="s">
        <v>117</v>
      </c>
      <c r="O43" s="412" t="s">
        <v>151</v>
      </c>
      <c r="P43" s="413"/>
      <c r="Q43" s="413"/>
      <c r="R43" s="413"/>
      <c r="S43" s="413"/>
      <c r="T43" s="413"/>
      <c r="U43" s="413"/>
      <c r="V43" s="413"/>
      <c r="W43" s="413"/>
      <c r="X43" s="414"/>
      <c r="Z43" s="104"/>
      <c r="AB43" s="114" t="s">
        <v>186</v>
      </c>
      <c r="AC43" s="68">
        <v>5</v>
      </c>
      <c r="AD43" s="68">
        <v>5</v>
      </c>
      <c r="AE43" s="68">
        <v>5</v>
      </c>
      <c r="AF43" s="68">
        <v>0</v>
      </c>
      <c r="AG43" s="68">
        <v>0</v>
      </c>
      <c r="AH43" s="68">
        <v>0</v>
      </c>
      <c r="AI43" s="68">
        <v>0</v>
      </c>
      <c r="AJ43" s="68">
        <v>-5</v>
      </c>
      <c r="AK43" s="109">
        <v>0</v>
      </c>
    </row>
    <row r="44" spans="2:47" ht="15.75" customHeight="1" thickBot="1" x14ac:dyDescent="0.3">
      <c r="H44" s="84">
        <v>38950</v>
      </c>
      <c r="I44" s="84">
        <v>39</v>
      </c>
      <c r="J44" s="85">
        <f t="shared" si="0"/>
        <v>38950</v>
      </c>
      <c r="L44" s="88">
        <v>39</v>
      </c>
      <c r="M44" s="89" t="s">
        <v>117</v>
      </c>
      <c r="O44" s="122"/>
      <c r="P44" s="119" t="s">
        <v>157</v>
      </c>
      <c r="Q44" s="112" t="s">
        <v>24</v>
      </c>
      <c r="R44" s="112" t="s">
        <v>26</v>
      </c>
      <c r="S44" s="112" t="s">
        <v>25</v>
      </c>
      <c r="T44" s="112" t="s">
        <v>27</v>
      </c>
      <c r="U44" s="112" t="s">
        <v>28</v>
      </c>
      <c r="V44" s="112" t="s">
        <v>29</v>
      </c>
      <c r="W44" s="112" t="s">
        <v>30</v>
      </c>
      <c r="X44" s="113" t="s">
        <v>167</v>
      </c>
      <c r="Z44" s="104"/>
    </row>
    <row r="45" spans="2:47" ht="15.75" thickBot="1" x14ac:dyDescent="0.3">
      <c r="B45" s="109" t="s">
        <v>16</v>
      </c>
      <c r="H45" s="84">
        <v>40950</v>
      </c>
      <c r="I45" s="84">
        <v>40</v>
      </c>
      <c r="J45" s="85">
        <f t="shared" si="0"/>
        <v>40950</v>
      </c>
      <c r="L45" s="88">
        <v>40</v>
      </c>
      <c r="M45" s="89" t="s">
        <v>117</v>
      </c>
      <c r="O45" s="111" t="s">
        <v>144</v>
      </c>
      <c r="P45" s="35"/>
      <c r="Q45" s="68"/>
      <c r="R45" s="68"/>
      <c r="S45" s="68"/>
      <c r="T45" s="68"/>
      <c r="U45" s="68"/>
      <c r="V45" s="68"/>
      <c r="W45" s="68"/>
      <c r="X45" s="36"/>
      <c r="Z45" s="104"/>
    </row>
    <row r="46" spans="2:47" ht="15.75" thickBot="1" x14ac:dyDescent="0.3">
      <c r="B46" s="142" t="s">
        <v>23</v>
      </c>
      <c r="H46" s="84">
        <v>43000</v>
      </c>
      <c r="I46" s="84">
        <v>41</v>
      </c>
      <c r="J46" s="85">
        <f t="shared" si="0"/>
        <v>43000</v>
      </c>
      <c r="L46" s="88">
        <v>41</v>
      </c>
      <c r="M46" s="89" t="s">
        <v>120</v>
      </c>
      <c r="O46" s="111" t="s">
        <v>137</v>
      </c>
      <c r="P46" s="35"/>
      <c r="Q46" s="68"/>
      <c r="R46" s="68"/>
      <c r="S46" s="68"/>
      <c r="T46" s="68"/>
      <c r="U46" s="68"/>
      <c r="V46" s="68"/>
      <c r="W46" s="68"/>
      <c r="X46" s="36"/>
      <c r="Z46" s="104"/>
      <c r="AB46" s="418" t="s">
        <v>182</v>
      </c>
      <c r="AC46" s="419"/>
      <c r="AD46" s="419"/>
      <c r="AE46" s="419"/>
      <c r="AF46" s="419"/>
      <c r="AG46" s="419"/>
      <c r="AH46" s="419"/>
      <c r="AI46" s="419"/>
      <c r="AJ46" s="419"/>
      <c r="AK46" s="419"/>
      <c r="AL46" s="419"/>
      <c r="AM46" s="419"/>
      <c r="AN46" s="419"/>
      <c r="AO46" s="419"/>
      <c r="AP46" s="419"/>
      <c r="AQ46" s="419"/>
      <c r="AR46" s="419"/>
      <c r="AS46" s="419"/>
      <c r="AT46" s="419"/>
      <c r="AU46" s="419"/>
    </row>
    <row r="47" spans="2:47" ht="15.75" thickBot="1" x14ac:dyDescent="0.3">
      <c r="B47" s="130" t="s">
        <v>24</v>
      </c>
      <c r="H47" s="84">
        <v>45100</v>
      </c>
      <c r="I47" s="84">
        <v>42</v>
      </c>
      <c r="J47" s="85">
        <f t="shared" si="0"/>
        <v>45100</v>
      </c>
      <c r="L47" s="88">
        <v>42</v>
      </c>
      <c r="M47" s="89" t="s">
        <v>120</v>
      </c>
      <c r="O47" s="111" t="s">
        <v>158</v>
      </c>
      <c r="P47" s="35"/>
      <c r="Q47" s="68"/>
      <c r="R47" s="68"/>
      <c r="S47" s="68"/>
      <c r="T47" s="68"/>
      <c r="U47" s="68"/>
      <c r="V47" s="68"/>
      <c r="W47" s="68"/>
      <c r="X47" s="36"/>
      <c r="Z47" s="105"/>
      <c r="AB47" s="111" t="s">
        <v>143</v>
      </c>
      <c r="AC47" s="417" t="s">
        <v>149</v>
      </c>
      <c r="AD47" s="417"/>
      <c r="AE47" s="417" t="s">
        <v>150</v>
      </c>
      <c r="AF47" s="417"/>
      <c r="AG47" s="417" t="s">
        <v>151</v>
      </c>
      <c r="AH47" s="417"/>
      <c r="AI47" s="417" t="s">
        <v>152</v>
      </c>
      <c r="AJ47" s="417"/>
      <c r="AK47" s="111" t="s">
        <v>153</v>
      </c>
      <c r="AL47" s="417" t="s">
        <v>179</v>
      </c>
      <c r="AM47" s="417"/>
      <c r="AN47" s="417" t="s">
        <v>180</v>
      </c>
      <c r="AO47" s="417"/>
      <c r="AP47" s="417" t="s">
        <v>178</v>
      </c>
      <c r="AQ47" s="417"/>
      <c r="AR47" s="111" t="s">
        <v>155</v>
      </c>
      <c r="AS47" s="111" t="s">
        <v>156</v>
      </c>
      <c r="AT47" s="417" t="s">
        <v>147</v>
      </c>
      <c r="AU47" s="417"/>
    </row>
    <row r="48" spans="2:47" ht="15.75" thickBot="1" x14ac:dyDescent="0.3">
      <c r="B48" s="130" t="s">
        <v>25</v>
      </c>
      <c r="H48" s="84">
        <v>47250</v>
      </c>
      <c r="I48" s="84">
        <v>43</v>
      </c>
      <c r="J48" s="85">
        <f t="shared" si="0"/>
        <v>47250</v>
      </c>
      <c r="L48" s="88">
        <v>43</v>
      </c>
      <c r="M48" s="89" t="s">
        <v>120</v>
      </c>
      <c r="Z48" s="105"/>
      <c r="AB48" s="35" t="s">
        <v>183</v>
      </c>
      <c r="AC48" s="341" t="s">
        <v>183</v>
      </c>
      <c r="AD48" s="343"/>
      <c r="AE48" s="341" t="s">
        <v>183</v>
      </c>
      <c r="AF48" s="343"/>
      <c r="AG48" s="341" t="s">
        <v>183</v>
      </c>
      <c r="AH48" s="343"/>
      <c r="AI48" s="341" t="s">
        <v>183</v>
      </c>
      <c r="AJ48" s="343"/>
      <c r="AK48" s="109" t="s">
        <v>183</v>
      </c>
      <c r="AL48" s="341" t="s">
        <v>183</v>
      </c>
      <c r="AM48" s="343"/>
      <c r="AN48" s="341" t="s">
        <v>183</v>
      </c>
      <c r="AO48" s="343"/>
      <c r="AP48" s="341" t="s">
        <v>183</v>
      </c>
      <c r="AQ48" s="343"/>
      <c r="AR48" s="109" t="s">
        <v>183</v>
      </c>
      <c r="AS48" s="109" t="s">
        <v>183</v>
      </c>
      <c r="AT48" s="341" t="s">
        <v>183</v>
      </c>
      <c r="AU48" s="343" t="s">
        <v>183</v>
      </c>
    </row>
    <row r="49" spans="2:47" ht="15.75" thickBot="1" x14ac:dyDescent="0.3">
      <c r="B49" s="130" t="s">
        <v>26</v>
      </c>
      <c r="H49" s="84">
        <v>49450</v>
      </c>
      <c r="I49" s="84">
        <v>44</v>
      </c>
      <c r="J49" s="85">
        <f t="shared" si="0"/>
        <v>49450</v>
      </c>
      <c r="L49" s="88">
        <v>44</v>
      </c>
      <c r="M49" s="89" t="s">
        <v>120</v>
      </c>
      <c r="O49" s="412" t="s">
        <v>152</v>
      </c>
      <c r="P49" s="413"/>
      <c r="Q49" s="413"/>
      <c r="R49" s="413"/>
      <c r="S49" s="413"/>
      <c r="T49" s="413"/>
      <c r="U49" s="413"/>
      <c r="V49" s="413"/>
      <c r="W49" s="413"/>
      <c r="X49" s="414"/>
      <c r="Z49" s="105"/>
      <c r="AB49" s="35" t="s">
        <v>133</v>
      </c>
      <c r="AC49" s="341" t="s">
        <v>133</v>
      </c>
      <c r="AD49" s="343"/>
      <c r="AE49" s="341" t="s">
        <v>133</v>
      </c>
      <c r="AF49" s="343"/>
      <c r="AG49" s="341" t="s">
        <v>133</v>
      </c>
      <c r="AH49" s="343"/>
      <c r="AI49" s="341" t="s">
        <v>133</v>
      </c>
      <c r="AJ49" s="343"/>
      <c r="AK49" s="109" t="s">
        <v>133</v>
      </c>
      <c r="AL49" s="341" t="s">
        <v>133</v>
      </c>
      <c r="AM49" s="343"/>
      <c r="AN49" s="341" t="s">
        <v>133</v>
      </c>
      <c r="AO49" s="343"/>
      <c r="AP49" s="341" t="s">
        <v>133</v>
      </c>
      <c r="AQ49" s="343"/>
      <c r="AR49" s="109" t="s">
        <v>133</v>
      </c>
      <c r="AS49" s="109" t="s">
        <v>133</v>
      </c>
      <c r="AT49" s="341" t="s">
        <v>188</v>
      </c>
      <c r="AU49" s="343" t="s">
        <v>183</v>
      </c>
    </row>
    <row r="50" spans="2:47" ht="15.75" thickBot="1" x14ac:dyDescent="0.3">
      <c r="B50" s="130" t="s">
        <v>27</v>
      </c>
      <c r="H50" s="84">
        <v>51700</v>
      </c>
      <c r="I50" s="84">
        <v>45</v>
      </c>
      <c r="J50" s="85">
        <f t="shared" si="0"/>
        <v>51700</v>
      </c>
      <c r="L50" s="88">
        <v>45</v>
      </c>
      <c r="M50" s="89" t="s">
        <v>120</v>
      </c>
      <c r="O50" s="122"/>
      <c r="P50" s="119" t="s">
        <v>157</v>
      </c>
      <c r="Q50" s="112" t="s">
        <v>24</v>
      </c>
      <c r="R50" s="112" t="s">
        <v>26</v>
      </c>
      <c r="S50" s="112" t="s">
        <v>25</v>
      </c>
      <c r="T50" s="112" t="s">
        <v>27</v>
      </c>
      <c r="U50" s="112" t="s">
        <v>28</v>
      </c>
      <c r="V50" s="112" t="s">
        <v>29</v>
      </c>
      <c r="W50" s="112" t="s">
        <v>30</v>
      </c>
      <c r="X50" s="113" t="s">
        <v>167</v>
      </c>
      <c r="Z50" s="104"/>
      <c r="AB50" s="35" t="s">
        <v>184</v>
      </c>
      <c r="AC50" s="341" t="s">
        <v>184</v>
      </c>
      <c r="AD50" s="343"/>
      <c r="AE50" s="341" t="s">
        <v>184</v>
      </c>
      <c r="AF50" s="343"/>
      <c r="AG50" s="341" t="s">
        <v>184</v>
      </c>
      <c r="AH50" s="343"/>
      <c r="AI50" s="341" t="s">
        <v>184</v>
      </c>
      <c r="AJ50" s="343"/>
      <c r="AK50" s="109" t="s">
        <v>184</v>
      </c>
      <c r="AL50" s="341" t="s">
        <v>184</v>
      </c>
      <c r="AM50" s="343"/>
      <c r="AN50" s="341" t="s">
        <v>184</v>
      </c>
      <c r="AO50" s="343"/>
      <c r="AP50" s="341" t="s">
        <v>184</v>
      </c>
      <c r="AQ50" s="343"/>
      <c r="AR50" s="109" t="s">
        <v>184</v>
      </c>
      <c r="AS50" s="109" t="s">
        <v>187</v>
      </c>
      <c r="AT50" s="341" t="s">
        <v>133</v>
      </c>
      <c r="AU50" s="343" t="s">
        <v>184</v>
      </c>
    </row>
    <row r="51" spans="2:47" ht="15.75" thickBot="1" x14ac:dyDescent="0.3">
      <c r="B51" s="130" t="s">
        <v>28</v>
      </c>
      <c r="H51" s="84">
        <v>54000</v>
      </c>
      <c r="I51" s="84">
        <v>46</v>
      </c>
      <c r="J51" s="85">
        <f t="shared" si="0"/>
        <v>54000</v>
      </c>
      <c r="L51" s="88">
        <v>46</v>
      </c>
      <c r="M51" s="89" t="s">
        <v>123</v>
      </c>
      <c r="O51" s="111" t="s">
        <v>144</v>
      </c>
      <c r="P51" s="35"/>
      <c r="Q51" s="68"/>
      <c r="R51" s="68"/>
      <c r="S51" s="68"/>
      <c r="T51" s="68"/>
      <c r="U51" s="68"/>
      <c r="V51" s="68"/>
      <c r="W51" s="68"/>
      <c r="X51" s="36"/>
      <c r="Z51" s="104"/>
      <c r="AC51" s="341" t="s">
        <v>185</v>
      </c>
      <c r="AD51" s="343"/>
      <c r="AE51" s="341" t="s">
        <v>185</v>
      </c>
      <c r="AF51" s="343"/>
      <c r="AG51" s="341" t="s">
        <v>185</v>
      </c>
      <c r="AH51" s="343"/>
      <c r="AI51" s="341" t="s">
        <v>185</v>
      </c>
      <c r="AJ51" s="343"/>
      <c r="AS51" s="109" t="s">
        <v>184</v>
      </c>
      <c r="AT51" s="341" t="s">
        <v>189</v>
      </c>
      <c r="AU51" s="343" t="s">
        <v>133</v>
      </c>
    </row>
    <row r="52" spans="2:47" ht="15.75" customHeight="1" thickBot="1" x14ac:dyDescent="0.3">
      <c r="B52" s="130" t="s">
        <v>29</v>
      </c>
      <c r="H52" s="84">
        <v>56350</v>
      </c>
      <c r="I52" s="84">
        <v>47</v>
      </c>
      <c r="J52" s="85">
        <f t="shared" si="0"/>
        <v>56350</v>
      </c>
      <c r="L52" s="88">
        <v>47</v>
      </c>
      <c r="M52" s="89" t="s">
        <v>123</v>
      </c>
      <c r="O52" s="111" t="s">
        <v>137</v>
      </c>
      <c r="P52" s="35"/>
      <c r="Q52" s="68"/>
      <c r="R52" s="68"/>
      <c r="S52" s="68"/>
      <c r="T52" s="68"/>
      <c r="U52" s="68"/>
      <c r="V52" s="68"/>
      <c r="W52" s="68"/>
      <c r="X52" s="36"/>
      <c r="Z52" s="104"/>
      <c r="AT52" s="341" t="s">
        <v>184</v>
      </c>
      <c r="AU52" s="343" t="s">
        <v>184</v>
      </c>
    </row>
    <row r="53" spans="2:47" ht="15.75" thickBot="1" x14ac:dyDescent="0.3">
      <c r="B53" s="131" t="s">
        <v>30</v>
      </c>
      <c r="H53" s="84">
        <v>58750</v>
      </c>
      <c r="I53" s="84">
        <v>48</v>
      </c>
      <c r="J53" s="85">
        <f t="shared" si="0"/>
        <v>58750</v>
      </c>
      <c r="L53" s="88">
        <v>48</v>
      </c>
      <c r="M53" s="89" t="s">
        <v>123</v>
      </c>
      <c r="O53" s="111" t="s">
        <v>158</v>
      </c>
      <c r="P53" s="35"/>
      <c r="Q53" s="68"/>
      <c r="R53" s="68"/>
      <c r="S53" s="68"/>
      <c r="T53" s="68"/>
      <c r="U53" s="68"/>
      <c r="V53" s="68"/>
      <c r="W53" s="68"/>
      <c r="X53" s="36"/>
      <c r="Z53" s="104"/>
      <c r="AB53" s="132"/>
      <c r="AC53" s="102"/>
      <c r="AD53" s="102"/>
      <c r="AE53" s="102"/>
      <c r="AF53" s="133"/>
      <c r="AG53" s="102"/>
      <c r="AH53" s="102"/>
      <c r="AI53" s="102"/>
      <c r="AJ53" s="94"/>
      <c r="AK53" s="132"/>
      <c r="AL53" s="94"/>
    </row>
    <row r="54" spans="2:47" ht="15.75" customHeight="1" thickBot="1" x14ac:dyDescent="0.3">
      <c r="H54" s="84">
        <v>61200</v>
      </c>
      <c r="I54" s="84">
        <v>49</v>
      </c>
      <c r="J54" s="85">
        <f t="shared" si="0"/>
        <v>61200</v>
      </c>
      <c r="L54" s="88">
        <v>49</v>
      </c>
      <c r="M54" s="89" t="s">
        <v>123</v>
      </c>
      <c r="Z54" s="104"/>
    </row>
    <row r="55" spans="2:47" ht="15.75" thickBot="1" x14ac:dyDescent="0.3">
      <c r="H55" s="84">
        <v>63700</v>
      </c>
      <c r="I55" s="86">
        <v>50</v>
      </c>
      <c r="J55" s="85">
        <f t="shared" si="0"/>
        <v>63700</v>
      </c>
      <c r="L55" s="88">
        <v>50</v>
      </c>
      <c r="M55" s="89" t="s">
        <v>123</v>
      </c>
      <c r="O55" s="412" t="s">
        <v>153</v>
      </c>
      <c r="P55" s="413"/>
      <c r="Q55" s="413"/>
      <c r="R55" s="413"/>
      <c r="S55" s="413"/>
      <c r="T55" s="413"/>
      <c r="U55" s="413"/>
      <c r="V55" s="413"/>
      <c r="W55" s="413"/>
      <c r="X55" s="414"/>
      <c r="Z55" s="104"/>
      <c r="AB55" s="400" t="s">
        <v>157</v>
      </c>
      <c r="AC55" s="401"/>
      <c r="AD55" s="401"/>
      <c r="AE55" s="401"/>
      <c r="AF55" s="401"/>
      <c r="AG55" s="401"/>
      <c r="AH55" s="401"/>
      <c r="AI55" s="401"/>
      <c r="AJ55" s="401"/>
      <c r="AK55" s="401"/>
      <c r="AL55" s="401"/>
      <c r="AM55" s="401"/>
      <c r="AN55" s="401"/>
      <c r="AO55" s="401"/>
      <c r="AP55" s="401"/>
      <c r="AQ55" s="401"/>
      <c r="AR55" s="401"/>
      <c r="AS55" s="401"/>
      <c r="AT55" s="401"/>
      <c r="AU55" s="402"/>
    </row>
    <row r="56" spans="2:47" ht="15.75" thickBot="1" x14ac:dyDescent="0.3">
      <c r="H56" s="84">
        <v>66250</v>
      </c>
      <c r="I56" s="85">
        <v>51</v>
      </c>
      <c r="J56" s="85">
        <f t="shared" si="0"/>
        <v>66250</v>
      </c>
      <c r="L56" s="88">
        <v>51</v>
      </c>
      <c r="M56" s="89" t="s">
        <v>125</v>
      </c>
      <c r="O56" s="122"/>
      <c r="P56" s="119" t="s">
        <v>157</v>
      </c>
      <c r="Q56" s="112" t="s">
        <v>24</v>
      </c>
      <c r="R56" s="112" t="s">
        <v>26</v>
      </c>
      <c r="S56" s="112" t="s">
        <v>25</v>
      </c>
      <c r="T56" s="112" t="s">
        <v>27</v>
      </c>
      <c r="U56" s="112" t="s">
        <v>28</v>
      </c>
      <c r="V56" s="112" t="s">
        <v>29</v>
      </c>
      <c r="W56" s="112" t="s">
        <v>30</v>
      </c>
      <c r="X56" s="113" t="s">
        <v>167</v>
      </c>
      <c r="Z56" s="104"/>
      <c r="AB56" s="2"/>
      <c r="AC56" s="113" t="s">
        <v>143</v>
      </c>
      <c r="AD56" s="403" t="s">
        <v>149</v>
      </c>
      <c r="AE56" s="404"/>
      <c r="AF56" s="405" t="s">
        <v>150</v>
      </c>
      <c r="AG56" s="405"/>
      <c r="AH56" s="405" t="s">
        <v>151</v>
      </c>
      <c r="AI56" s="405"/>
      <c r="AJ56" s="405" t="s">
        <v>152</v>
      </c>
      <c r="AK56" s="405"/>
      <c r="AL56" s="405" t="s">
        <v>153</v>
      </c>
      <c r="AM56" s="405"/>
      <c r="AN56" s="405" t="s">
        <v>179</v>
      </c>
      <c r="AO56" s="405"/>
      <c r="AP56" s="405" t="s">
        <v>180</v>
      </c>
      <c r="AQ56" s="405"/>
      <c r="AR56" s="113" t="s">
        <v>178</v>
      </c>
      <c r="AS56" s="113" t="s">
        <v>155</v>
      </c>
      <c r="AT56" s="113" t="s">
        <v>156</v>
      </c>
      <c r="AU56" s="113" t="s">
        <v>147</v>
      </c>
    </row>
    <row r="57" spans="2:47" ht="15.75" thickBot="1" x14ac:dyDescent="0.3">
      <c r="H57" s="84">
        <v>68850</v>
      </c>
      <c r="I57" s="85">
        <v>52</v>
      </c>
      <c r="J57" s="85">
        <f t="shared" si="0"/>
        <v>68850</v>
      </c>
      <c r="L57" s="88">
        <v>52</v>
      </c>
      <c r="M57" s="89" t="s">
        <v>125</v>
      </c>
      <c r="O57" s="111" t="s">
        <v>144</v>
      </c>
      <c r="P57" s="35"/>
      <c r="Q57" s="68"/>
      <c r="R57" s="68"/>
      <c r="S57" s="68"/>
      <c r="T57" s="68"/>
      <c r="U57" s="68"/>
      <c r="V57" s="68"/>
      <c r="W57" s="68"/>
      <c r="X57" s="36"/>
      <c r="Z57" s="104"/>
      <c r="AB57" s="35" t="s">
        <v>183</v>
      </c>
      <c r="AC57" s="109">
        <v>3</v>
      </c>
      <c r="AD57" s="341">
        <v>2</v>
      </c>
      <c r="AE57" s="343"/>
      <c r="AF57" s="341">
        <v>1</v>
      </c>
      <c r="AG57" s="343"/>
      <c r="AH57" s="341">
        <v>0</v>
      </c>
      <c r="AI57" s="343"/>
      <c r="AJ57" s="341">
        <v>6</v>
      </c>
      <c r="AK57" s="343"/>
      <c r="AL57" s="341">
        <v>8</v>
      </c>
      <c r="AM57" s="343"/>
      <c r="AN57" s="341">
        <v>1</v>
      </c>
      <c r="AO57" s="343"/>
      <c r="AP57" s="341">
        <v>1</v>
      </c>
      <c r="AQ57" s="343"/>
      <c r="AR57" s="109">
        <v>1</v>
      </c>
      <c r="AS57" s="109">
        <v>2</v>
      </c>
      <c r="AT57" s="109">
        <v>2</v>
      </c>
      <c r="AU57" s="109">
        <v>4</v>
      </c>
    </row>
    <row r="58" spans="2:47" ht="15.75" thickBot="1" x14ac:dyDescent="0.3">
      <c r="H58" s="84">
        <v>71500</v>
      </c>
      <c r="I58" s="85">
        <v>53</v>
      </c>
      <c r="J58" s="86">
        <f t="shared" si="0"/>
        <v>71500</v>
      </c>
      <c r="L58" s="88">
        <v>53</v>
      </c>
      <c r="M58" s="89" t="s">
        <v>125</v>
      </c>
      <c r="O58" s="111" t="s">
        <v>137</v>
      </c>
      <c r="P58" s="35"/>
      <c r="Q58" s="68"/>
      <c r="R58" s="68"/>
      <c r="S58" s="68"/>
      <c r="T58" s="68"/>
      <c r="U58" s="68"/>
      <c r="V58" s="68"/>
      <c r="W58" s="68"/>
      <c r="X58" s="36"/>
      <c r="Z58" s="104"/>
      <c r="AB58" s="35" t="s">
        <v>133</v>
      </c>
      <c r="AC58" s="109">
        <v>8</v>
      </c>
      <c r="AD58" s="341">
        <v>4</v>
      </c>
      <c r="AE58" s="343"/>
      <c r="AF58" s="341">
        <v>4</v>
      </c>
      <c r="AG58" s="343"/>
      <c r="AH58" s="341">
        <v>4</v>
      </c>
      <c r="AI58" s="343"/>
      <c r="AJ58" s="341">
        <v>4</v>
      </c>
      <c r="AK58" s="343"/>
      <c r="AL58" s="341">
        <v>8</v>
      </c>
      <c r="AM58" s="343"/>
      <c r="AN58" s="341">
        <v>1</v>
      </c>
      <c r="AO58" s="343"/>
      <c r="AP58" s="341">
        <v>1</v>
      </c>
      <c r="AQ58" s="343"/>
      <c r="AR58" s="109">
        <v>1</v>
      </c>
      <c r="AS58" s="109">
        <v>2</v>
      </c>
      <c r="AT58" s="109">
        <v>2</v>
      </c>
      <c r="AU58" s="109">
        <v>3</v>
      </c>
    </row>
    <row r="59" spans="2:47" ht="15.75" thickBot="1" x14ac:dyDescent="0.3">
      <c r="H59" s="84">
        <v>74200</v>
      </c>
      <c r="I59" s="85">
        <v>54</v>
      </c>
      <c r="J59" s="85">
        <f t="shared" si="0"/>
        <v>74200</v>
      </c>
      <c r="L59" s="88">
        <v>54</v>
      </c>
      <c r="M59" s="89" t="s">
        <v>125</v>
      </c>
      <c r="Z59" s="104"/>
      <c r="AB59" s="35" t="s">
        <v>184</v>
      </c>
      <c r="AC59" s="109">
        <v>-2</v>
      </c>
      <c r="AD59" s="341">
        <v>5</v>
      </c>
      <c r="AE59" s="343"/>
      <c r="AF59" s="341">
        <v>3</v>
      </c>
      <c r="AG59" s="343"/>
      <c r="AH59" s="341">
        <v>-4</v>
      </c>
      <c r="AI59" s="343"/>
      <c r="AJ59" s="341">
        <v>5</v>
      </c>
      <c r="AK59" s="343"/>
      <c r="AL59" s="341">
        <v>5</v>
      </c>
      <c r="AM59" s="343"/>
      <c r="AN59" s="341">
        <v>-5</v>
      </c>
      <c r="AO59" s="343"/>
      <c r="AP59" s="341">
        <v>-8</v>
      </c>
      <c r="AQ59" s="343"/>
      <c r="AR59" s="109">
        <v>-9</v>
      </c>
      <c r="AS59" s="109">
        <v>-8</v>
      </c>
      <c r="AT59" s="109">
        <v>-2</v>
      </c>
      <c r="AU59" s="109">
        <v>0</v>
      </c>
    </row>
    <row r="60" spans="2:47" ht="15.75" thickBot="1" x14ac:dyDescent="0.3">
      <c r="H60" s="84">
        <v>76950</v>
      </c>
      <c r="I60" s="86">
        <v>55</v>
      </c>
      <c r="J60" s="85">
        <f t="shared" si="0"/>
        <v>76950</v>
      </c>
      <c r="L60" s="88">
        <v>55</v>
      </c>
      <c r="M60" s="89" t="s">
        <v>125</v>
      </c>
      <c r="O60" s="412" t="s">
        <v>177</v>
      </c>
      <c r="P60" s="413"/>
      <c r="Q60" s="413"/>
      <c r="R60" s="413"/>
      <c r="S60" s="413"/>
      <c r="T60" s="413"/>
      <c r="U60" s="413"/>
      <c r="V60" s="413"/>
      <c r="W60" s="413"/>
      <c r="X60" s="414"/>
      <c r="Z60" s="104"/>
      <c r="AB60" s="35" t="s">
        <v>185</v>
      </c>
      <c r="AC60" s="109">
        <v>0</v>
      </c>
      <c r="AD60" s="341">
        <v>-8</v>
      </c>
      <c r="AE60" s="343"/>
      <c r="AF60" s="341">
        <v>-8</v>
      </c>
      <c r="AG60" s="343"/>
      <c r="AH60" s="341">
        <v>-8</v>
      </c>
      <c r="AI60" s="343"/>
      <c r="AJ60" s="341">
        <v>-8</v>
      </c>
      <c r="AK60" s="343"/>
      <c r="AL60" s="341">
        <v>0</v>
      </c>
      <c r="AM60" s="343"/>
      <c r="AN60" s="341">
        <v>0</v>
      </c>
      <c r="AO60" s="343"/>
      <c r="AP60" s="341">
        <v>0</v>
      </c>
      <c r="AQ60" s="343"/>
      <c r="AR60" s="109">
        <v>0</v>
      </c>
      <c r="AS60" s="109">
        <v>0</v>
      </c>
      <c r="AT60" s="109">
        <v>0</v>
      </c>
      <c r="AU60" s="109">
        <v>0</v>
      </c>
    </row>
    <row r="61" spans="2:47" ht="15.75" thickBot="1" x14ac:dyDescent="0.3">
      <c r="H61" s="84">
        <v>79750</v>
      </c>
      <c r="I61" s="85">
        <v>56</v>
      </c>
      <c r="J61" s="85">
        <f t="shared" si="0"/>
        <v>79750</v>
      </c>
      <c r="L61" s="88">
        <v>56</v>
      </c>
      <c r="M61" s="89" t="s">
        <v>115</v>
      </c>
      <c r="O61" s="122"/>
      <c r="P61" s="119" t="s">
        <v>157</v>
      </c>
      <c r="Q61" s="112" t="s">
        <v>24</v>
      </c>
      <c r="R61" s="112" t="s">
        <v>26</v>
      </c>
      <c r="S61" s="112" t="s">
        <v>25</v>
      </c>
      <c r="T61" s="112" t="s">
        <v>27</v>
      </c>
      <c r="U61" s="112" t="s">
        <v>28</v>
      </c>
      <c r="V61" s="112" t="s">
        <v>29</v>
      </c>
      <c r="W61" s="112" t="s">
        <v>30</v>
      </c>
      <c r="X61" s="113" t="s">
        <v>167</v>
      </c>
      <c r="Z61" s="104"/>
      <c r="AB61" s="35" t="s">
        <v>187</v>
      </c>
      <c r="AC61" s="109">
        <v>0</v>
      </c>
      <c r="AD61" s="341">
        <v>0</v>
      </c>
      <c r="AE61" s="343"/>
      <c r="AF61" s="341">
        <v>0</v>
      </c>
      <c r="AG61" s="343"/>
      <c r="AH61" s="341">
        <v>0</v>
      </c>
      <c r="AI61" s="343"/>
      <c r="AJ61" s="341">
        <v>0</v>
      </c>
      <c r="AK61" s="343"/>
      <c r="AL61" s="341">
        <v>0</v>
      </c>
      <c r="AM61" s="343"/>
      <c r="AN61" s="341">
        <v>0</v>
      </c>
      <c r="AO61" s="343"/>
      <c r="AP61" s="341">
        <v>0</v>
      </c>
      <c r="AQ61" s="343"/>
      <c r="AR61" s="109">
        <v>0</v>
      </c>
      <c r="AS61" s="109">
        <v>0</v>
      </c>
      <c r="AT61" s="109">
        <v>5</v>
      </c>
      <c r="AU61" s="109">
        <v>0</v>
      </c>
    </row>
    <row r="62" spans="2:47" ht="15.75" thickBot="1" x14ac:dyDescent="0.3">
      <c r="H62" s="84">
        <v>82600</v>
      </c>
      <c r="I62" s="85">
        <v>57</v>
      </c>
      <c r="J62" s="85">
        <f t="shared" si="0"/>
        <v>82600</v>
      </c>
      <c r="L62" s="88">
        <v>57</v>
      </c>
      <c r="M62" s="89" t="s">
        <v>115</v>
      </c>
      <c r="O62" s="111" t="s">
        <v>144</v>
      </c>
      <c r="P62" s="35"/>
      <c r="Q62" s="68"/>
      <c r="R62" s="68"/>
      <c r="S62" s="68"/>
      <c r="T62" s="68"/>
      <c r="U62" s="68"/>
      <c r="V62" s="68"/>
      <c r="W62" s="68"/>
      <c r="X62" s="36"/>
      <c r="Z62" s="104"/>
      <c r="AB62" s="35" t="s">
        <v>188</v>
      </c>
      <c r="AC62" s="109">
        <v>0</v>
      </c>
      <c r="AD62" s="341">
        <v>0</v>
      </c>
      <c r="AE62" s="343"/>
      <c r="AF62" s="341">
        <v>0</v>
      </c>
      <c r="AG62" s="343"/>
      <c r="AH62" s="341">
        <v>0</v>
      </c>
      <c r="AI62" s="343"/>
      <c r="AJ62" s="341">
        <v>0</v>
      </c>
      <c r="AK62" s="343"/>
      <c r="AL62" s="341">
        <v>0</v>
      </c>
      <c r="AM62" s="343"/>
      <c r="AN62" s="341">
        <v>0</v>
      </c>
      <c r="AO62" s="343"/>
      <c r="AP62" s="341">
        <v>0</v>
      </c>
      <c r="AQ62" s="343"/>
      <c r="AR62" s="109">
        <v>0</v>
      </c>
      <c r="AS62" s="109">
        <v>0</v>
      </c>
      <c r="AT62" s="109">
        <v>0</v>
      </c>
      <c r="AU62" s="109">
        <v>0</v>
      </c>
    </row>
    <row r="63" spans="2:47" ht="15.75" thickBot="1" x14ac:dyDescent="0.3">
      <c r="H63" s="84">
        <v>85500</v>
      </c>
      <c r="I63" s="85">
        <v>58</v>
      </c>
      <c r="J63" s="85">
        <f t="shared" si="0"/>
        <v>85500</v>
      </c>
      <c r="L63" s="88">
        <v>58</v>
      </c>
      <c r="M63" s="89" t="s">
        <v>115</v>
      </c>
      <c r="O63" s="111" t="s">
        <v>137</v>
      </c>
      <c r="P63" s="35"/>
      <c r="Q63" s="68"/>
      <c r="R63" s="68"/>
      <c r="S63" s="68"/>
      <c r="T63" s="68"/>
      <c r="U63" s="68"/>
      <c r="V63" s="68"/>
      <c r="W63" s="68"/>
      <c r="X63" s="36"/>
      <c r="Z63" s="104"/>
      <c r="AB63" s="35" t="s">
        <v>189</v>
      </c>
      <c r="AC63" s="109">
        <v>0</v>
      </c>
      <c r="AD63" s="341">
        <v>0</v>
      </c>
      <c r="AE63" s="343"/>
      <c r="AF63" s="341">
        <v>0</v>
      </c>
      <c r="AG63" s="343"/>
      <c r="AH63" s="341">
        <v>0</v>
      </c>
      <c r="AI63" s="343"/>
      <c r="AJ63" s="341">
        <v>0</v>
      </c>
      <c r="AK63" s="343"/>
      <c r="AL63" s="341">
        <v>0</v>
      </c>
      <c r="AM63" s="343"/>
      <c r="AN63" s="341">
        <v>0</v>
      </c>
      <c r="AO63" s="343"/>
      <c r="AP63" s="341">
        <v>0</v>
      </c>
      <c r="AQ63" s="343"/>
      <c r="AR63" s="109">
        <v>0</v>
      </c>
      <c r="AS63" s="109">
        <v>0</v>
      </c>
      <c r="AT63" s="109">
        <v>0</v>
      </c>
      <c r="AU63" s="109">
        <v>0</v>
      </c>
    </row>
    <row r="64" spans="2:47" ht="15.75" thickBot="1" x14ac:dyDescent="0.3">
      <c r="H64" s="84">
        <v>88450</v>
      </c>
      <c r="I64" s="85">
        <v>59</v>
      </c>
      <c r="J64" s="85">
        <f t="shared" si="0"/>
        <v>88450</v>
      </c>
      <c r="L64" s="88">
        <v>59</v>
      </c>
      <c r="M64" s="89" t="s">
        <v>115</v>
      </c>
      <c r="Z64" s="104"/>
    </row>
    <row r="65" spans="8:47" ht="15.75" thickBot="1" x14ac:dyDescent="0.3">
      <c r="H65" s="84">
        <v>91450</v>
      </c>
      <c r="I65" s="85">
        <v>60</v>
      </c>
      <c r="J65" s="85">
        <f t="shared" si="0"/>
        <v>91450</v>
      </c>
      <c r="L65" s="88">
        <v>60</v>
      </c>
      <c r="M65" s="89" t="s">
        <v>115</v>
      </c>
      <c r="O65" s="412" t="s">
        <v>155</v>
      </c>
      <c r="P65" s="413"/>
      <c r="Q65" s="413"/>
      <c r="R65" s="413"/>
      <c r="S65" s="413"/>
      <c r="T65" s="413"/>
      <c r="U65" s="413"/>
      <c r="V65" s="413"/>
      <c r="W65" s="413"/>
      <c r="X65" s="414"/>
      <c r="Z65" s="104"/>
      <c r="AB65" s="400" t="s">
        <v>201</v>
      </c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01"/>
      <c r="AS65" s="401"/>
      <c r="AT65" s="401"/>
      <c r="AU65" s="402"/>
    </row>
    <row r="66" spans="8:47" ht="15.75" thickBot="1" x14ac:dyDescent="0.3">
      <c r="H66" s="84">
        <v>94500</v>
      </c>
      <c r="I66" s="85">
        <v>61</v>
      </c>
      <c r="J66" s="85">
        <f t="shared" si="0"/>
        <v>94500</v>
      </c>
      <c r="L66" s="88">
        <v>61</v>
      </c>
      <c r="M66" s="89" t="s">
        <v>118</v>
      </c>
      <c r="O66" s="122"/>
      <c r="P66" s="119" t="s">
        <v>157</v>
      </c>
      <c r="Q66" s="112" t="s">
        <v>24</v>
      </c>
      <c r="R66" s="112" t="s">
        <v>26</v>
      </c>
      <c r="S66" s="112" t="s">
        <v>25</v>
      </c>
      <c r="T66" s="112" t="s">
        <v>27</v>
      </c>
      <c r="U66" s="112" t="s">
        <v>28</v>
      </c>
      <c r="V66" s="112" t="s">
        <v>29</v>
      </c>
      <c r="W66" s="112" t="s">
        <v>30</v>
      </c>
      <c r="X66" s="113" t="s">
        <v>167</v>
      </c>
      <c r="Z66" s="104"/>
      <c r="AB66" s="2"/>
      <c r="AC66" s="129" t="s">
        <v>143</v>
      </c>
      <c r="AD66" s="403" t="s">
        <v>149</v>
      </c>
      <c r="AE66" s="404"/>
      <c r="AF66" s="405" t="s">
        <v>150</v>
      </c>
      <c r="AG66" s="405"/>
      <c r="AH66" s="405" t="s">
        <v>151</v>
      </c>
      <c r="AI66" s="405"/>
      <c r="AJ66" s="405" t="s">
        <v>152</v>
      </c>
      <c r="AK66" s="405"/>
      <c r="AL66" s="405" t="s">
        <v>153</v>
      </c>
      <c r="AM66" s="405"/>
      <c r="AN66" s="405" t="s">
        <v>179</v>
      </c>
      <c r="AO66" s="405"/>
      <c r="AP66" s="405" t="s">
        <v>180</v>
      </c>
      <c r="AQ66" s="405"/>
      <c r="AR66" s="129" t="s">
        <v>178</v>
      </c>
      <c r="AS66" s="129" t="s">
        <v>155</v>
      </c>
      <c r="AT66" s="129" t="s">
        <v>156</v>
      </c>
      <c r="AU66" s="129" t="s">
        <v>147</v>
      </c>
    </row>
    <row r="67" spans="8:47" ht="15.75" thickBot="1" x14ac:dyDescent="0.3">
      <c r="H67" s="84">
        <v>97600</v>
      </c>
      <c r="I67" s="85">
        <v>62</v>
      </c>
      <c r="J67" s="85">
        <f t="shared" si="0"/>
        <v>97600</v>
      </c>
      <c r="L67" s="88">
        <v>62</v>
      </c>
      <c r="M67" s="89" t="s">
        <v>118</v>
      </c>
      <c r="O67" s="111" t="s">
        <v>144</v>
      </c>
      <c r="P67" s="35"/>
      <c r="Q67" s="68"/>
      <c r="R67" s="68"/>
      <c r="S67" s="68"/>
      <c r="T67" s="68"/>
      <c r="U67" s="68"/>
      <c r="V67" s="68"/>
      <c r="W67" s="68"/>
      <c r="X67" s="36"/>
      <c r="Z67" s="104"/>
      <c r="AB67" s="35" t="s">
        <v>183</v>
      </c>
      <c r="AC67" s="109">
        <v>3</v>
      </c>
      <c r="AD67" s="341">
        <v>3</v>
      </c>
      <c r="AE67" s="343"/>
      <c r="AF67" s="341">
        <v>2</v>
      </c>
      <c r="AG67" s="343"/>
      <c r="AH67" s="341">
        <v>0</v>
      </c>
      <c r="AI67" s="343"/>
      <c r="AJ67" s="341">
        <v>6</v>
      </c>
      <c r="AK67" s="343"/>
      <c r="AL67" s="341">
        <v>3</v>
      </c>
      <c r="AM67" s="343"/>
      <c r="AN67" s="341">
        <v>1</v>
      </c>
      <c r="AO67" s="343"/>
      <c r="AP67" s="341">
        <v>1</v>
      </c>
      <c r="AQ67" s="343"/>
      <c r="AR67" s="109">
        <v>1</v>
      </c>
      <c r="AS67" s="109">
        <v>2</v>
      </c>
      <c r="AT67" s="109">
        <v>2</v>
      </c>
      <c r="AU67" s="109">
        <v>4</v>
      </c>
    </row>
    <row r="68" spans="8:47" ht="15.75" thickBot="1" x14ac:dyDescent="0.3">
      <c r="H68" s="84">
        <v>100750</v>
      </c>
      <c r="I68" s="85">
        <v>63</v>
      </c>
      <c r="J68" s="85">
        <f t="shared" si="0"/>
        <v>100750</v>
      </c>
      <c r="L68" s="88">
        <v>63</v>
      </c>
      <c r="M68" s="89" t="s">
        <v>118</v>
      </c>
      <c r="O68" s="111" t="s">
        <v>137</v>
      </c>
      <c r="P68" s="35"/>
      <c r="Q68" s="68"/>
      <c r="R68" s="68"/>
      <c r="S68" s="68"/>
      <c r="T68" s="68"/>
      <c r="U68" s="68"/>
      <c r="V68" s="68"/>
      <c r="W68" s="68"/>
      <c r="X68" s="36"/>
      <c r="Z68" s="104"/>
      <c r="AB68" s="35" t="s">
        <v>133</v>
      </c>
      <c r="AC68" s="109">
        <v>6</v>
      </c>
      <c r="AD68" s="341">
        <v>3</v>
      </c>
      <c r="AE68" s="343"/>
      <c r="AF68" s="341">
        <v>3</v>
      </c>
      <c r="AG68" s="343"/>
      <c r="AH68" s="341">
        <v>3</v>
      </c>
      <c r="AI68" s="343"/>
      <c r="AJ68" s="341">
        <v>3</v>
      </c>
      <c r="AK68" s="343"/>
      <c r="AL68" s="341">
        <v>5</v>
      </c>
      <c r="AM68" s="343"/>
      <c r="AN68" s="341">
        <v>1</v>
      </c>
      <c r="AO68" s="343"/>
      <c r="AP68" s="341">
        <v>1</v>
      </c>
      <c r="AQ68" s="343"/>
      <c r="AR68" s="109">
        <v>1</v>
      </c>
      <c r="AS68" s="109">
        <v>2</v>
      </c>
      <c r="AT68" s="109">
        <v>2</v>
      </c>
      <c r="AU68" s="109">
        <v>3</v>
      </c>
    </row>
    <row r="69" spans="8:47" ht="15.75" thickBot="1" x14ac:dyDescent="0.3">
      <c r="H69" s="84">
        <v>103950</v>
      </c>
      <c r="I69" s="85">
        <v>64</v>
      </c>
      <c r="J69" s="85">
        <f t="shared" si="0"/>
        <v>103950</v>
      </c>
      <c r="L69" s="88">
        <v>64</v>
      </c>
      <c r="M69" s="89" t="s">
        <v>118</v>
      </c>
      <c r="AB69" s="35" t="s">
        <v>184</v>
      </c>
      <c r="AC69" s="109">
        <v>2</v>
      </c>
      <c r="AD69" s="341">
        <v>5</v>
      </c>
      <c r="AE69" s="343"/>
      <c r="AF69" s="341">
        <v>3</v>
      </c>
      <c r="AG69" s="343"/>
      <c r="AH69" s="341">
        <v>-4</v>
      </c>
      <c r="AI69" s="343"/>
      <c r="AJ69" s="341">
        <v>5</v>
      </c>
      <c r="AK69" s="343"/>
      <c r="AL69" s="341">
        <v>5</v>
      </c>
      <c r="AM69" s="343"/>
      <c r="AN69" s="341">
        <v>-5</v>
      </c>
      <c r="AO69" s="343"/>
      <c r="AP69" s="341">
        <v>-8</v>
      </c>
      <c r="AQ69" s="343"/>
      <c r="AR69" s="109">
        <v>-9</v>
      </c>
      <c r="AS69" s="109">
        <v>-8</v>
      </c>
      <c r="AT69" s="109">
        <v>-2</v>
      </c>
      <c r="AU69" s="109">
        <v>0</v>
      </c>
    </row>
    <row r="70" spans="8:47" ht="15.75" thickBot="1" x14ac:dyDescent="0.3">
      <c r="H70" s="84">
        <v>107200</v>
      </c>
      <c r="I70" s="85">
        <v>65</v>
      </c>
      <c r="J70" s="85">
        <f t="shared" ref="J70:J133" si="1">H70</f>
        <v>107200</v>
      </c>
      <c r="L70" s="88">
        <v>65</v>
      </c>
      <c r="M70" s="89" t="s">
        <v>118</v>
      </c>
      <c r="O70" s="412" t="s">
        <v>159</v>
      </c>
      <c r="P70" s="413"/>
      <c r="Q70" s="413"/>
      <c r="R70" s="413"/>
      <c r="S70" s="413"/>
      <c r="T70" s="413"/>
      <c r="U70" s="413"/>
      <c r="V70" s="413"/>
      <c r="W70" s="413"/>
      <c r="X70" s="414"/>
      <c r="AB70" s="35" t="s">
        <v>185</v>
      </c>
      <c r="AC70" s="109">
        <v>0</v>
      </c>
      <c r="AD70" s="341">
        <v>-5</v>
      </c>
      <c r="AE70" s="343"/>
      <c r="AF70" s="341">
        <v>-5</v>
      </c>
      <c r="AG70" s="343"/>
      <c r="AH70" s="341">
        <v>-5</v>
      </c>
      <c r="AI70" s="343"/>
      <c r="AJ70" s="341">
        <v>-5</v>
      </c>
      <c r="AK70" s="343"/>
      <c r="AL70" s="341">
        <v>0</v>
      </c>
      <c r="AM70" s="343"/>
      <c r="AN70" s="341">
        <v>0</v>
      </c>
      <c r="AO70" s="343"/>
      <c r="AP70" s="341">
        <v>0</v>
      </c>
      <c r="AQ70" s="343"/>
      <c r="AR70" s="109">
        <v>0</v>
      </c>
      <c r="AS70" s="109">
        <v>0</v>
      </c>
      <c r="AT70" s="109">
        <v>0</v>
      </c>
      <c r="AU70" s="109">
        <v>0</v>
      </c>
    </row>
    <row r="71" spans="8:47" ht="15.75" thickBot="1" x14ac:dyDescent="0.3">
      <c r="H71" s="84">
        <v>110500</v>
      </c>
      <c r="I71" s="85">
        <v>66</v>
      </c>
      <c r="J71" s="85">
        <f t="shared" si="1"/>
        <v>110500</v>
      </c>
      <c r="L71" s="88">
        <v>66</v>
      </c>
      <c r="M71" s="89" t="s">
        <v>121</v>
      </c>
      <c r="O71" s="122"/>
      <c r="P71" s="119" t="s">
        <v>157</v>
      </c>
      <c r="Q71" s="112" t="s">
        <v>24</v>
      </c>
      <c r="R71" s="112" t="s">
        <v>26</v>
      </c>
      <c r="S71" s="112" t="s">
        <v>25</v>
      </c>
      <c r="T71" s="112" t="s">
        <v>27</v>
      </c>
      <c r="U71" s="112" t="s">
        <v>28</v>
      </c>
      <c r="V71" s="112" t="s">
        <v>29</v>
      </c>
      <c r="W71" s="112" t="s">
        <v>30</v>
      </c>
      <c r="X71" s="113" t="s">
        <v>167</v>
      </c>
      <c r="AB71" s="35" t="s">
        <v>187</v>
      </c>
      <c r="AC71" s="109">
        <v>0</v>
      </c>
      <c r="AD71" s="341">
        <v>0</v>
      </c>
      <c r="AE71" s="343"/>
      <c r="AF71" s="341">
        <v>0</v>
      </c>
      <c r="AG71" s="343"/>
      <c r="AH71" s="341">
        <v>0</v>
      </c>
      <c r="AI71" s="343"/>
      <c r="AJ71" s="341">
        <v>0</v>
      </c>
      <c r="AK71" s="343"/>
      <c r="AL71" s="341">
        <v>0</v>
      </c>
      <c r="AM71" s="343"/>
      <c r="AN71" s="341">
        <v>0</v>
      </c>
      <c r="AO71" s="343"/>
      <c r="AP71" s="341">
        <v>0</v>
      </c>
      <c r="AQ71" s="343"/>
      <c r="AR71" s="109">
        <v>0</v>
      </c>
      <c r="AS71" s="109">
        <v>0</v>
      </c>
      <c r="AT71" s="109">
        <v>5</v>
      </c>
      <c r="AU71" s="109">
        <v>0</v>
      </c>
    </row>
    <row r="72" spans="8:47" ht="15.75" thickBot="1" x14ac:dyDescent="0.3">
      <c r="H72" s="84">
        <v>113850</v>
      </c>
      <c r="I72" s="85">
        <v>67</v>
      </c>
      <c r="J72" s="85">
        <f t="shared" si="1"/>
        <v>113850</v>
      </c>
      <c r="L72" s="88">
        <v>67</v>
      </c>
      <c r="M72" s="89" t="s">
        <v>121</v>
      </c>
      <c r="O72" s="111" t="s">
        <v>144</v>
      </c>
      <c r="P72" s="35"/>
      <c r="Q72" s="68"/>
      <c r="R72" s="68"/>
      <c r="S72" s="68"/>
      <c r="T72" s="68"/>
      <c r="U72" s="68"/>
      <c r="V72" s="68"/>
      <c r="W72" s="68"/>
      <c r="X72" s="36">
        <v>0</v>
      </c>
      <c r="AB72" s="35" t="s">
        <v>188</v>
      </c>
      <c r="AC72" s="109">
        <v>0</v>
      </c>
      <c r="AD72" s="341">
        <v>0</v>
      </c>
      <c r="AE72" s="343"/>
      <c r="AF72" s="341">
        <v>0</v>
      </c>
      <c r="AG72" s="343"/>
      <c r="AH72" s="341">
        <v>0</v>
      </c>
      <c r="AI72" s="343"/>
      <c r="AJ72" s="341">
        <v>0</v>
      </c>
      <c r="AK72" s="343"/>
      <c r="AL72" s="341">
        <v>0</v>
      </c>
      <c r="AM72" s="343"/>
      <c r="AN72" s="341">
        <v>0</v>
      </c>
      <c r="AO72" s="343"/>
      <c r="AP72" s="341">
        <v>0</v>
      </c>
      <c r="AQ72" s="343"/>
      <c r="AR72" s="109">
        <v>0</v>
      </c>
      <c r="AS72" s="109">
        <v>0</v>
      </c>
      <c r="AT72" s="109">
        <v>0</v>
      </c>
      <c r="AU72" s="109">
        <v>2</v>
      </c>
    </row>
    <row r="73" spans="8:47" ht="15.75" thickBot="1" x14ac:dyDescent="0.3">
      <c r="H73" s="84">
        <v>117250</v>
      </c>
      <c r="I73" s="85">
        <v>68</v>
      </c>
      <c r="J73" s="85">
        <f t="shared" si="1"/>
        <v>117250</v>
      </c>
      <c r="L73" s="88">
        <v>68</v>
      </c>
      <c r="M73" s="89" t="s">
        <v>121</v>
      </c>
      <c r="O73" s="111" t="s">
        <v>137</v>
      </c>
      <c r="P73" s="35"/>
      <c r="Q73" s="68"/>
      <c r="R73" s="68"/>
      <c r="S73" s="68"/>
      <c r="T73" s="68"/>
      <c r="U73" s="68"/>
      <c r="V73" s="68"/>
      <c r="W73" s="68"/>
      <c r="X73" s="36">
        <v>0</v>
      </c>
      <c r="AB73" s="35" t="s">
        <v>189</v>
      </c>
      <c r="AC73" s="109">
        <v>0</v>
      </c>
      <c r="AD73" s="341">
        <v>0</v>
      </c>
      <c r="AE73" s="343"/>
      <c r="AF73" s="341">
        <v>0</v>
      </c>
      <c r="AG73" s="343"/>
      <c r="AH73" s="341">
        <v>0</v>
      </c>
      <c r="AI73" s="343"/>
      <c r="AJ73" s="341">
        <v>0</v>
      </c>
      <c r="AK73" s="343"/>
      <c r="AL73" s="341">
        <v>0</v>
      </c>
      <c r="AM73" s="343"/>
      <c r="AN73" s="341">
        <v>0</v>
      </c>
      <c r="AO73" s="343"/>
      <c r="AP73" s="341">
        <v>0</v>
      </c>
      <c r="AQ73" s="343"/>
      <c r="AR73" s="109">
        <v>0</v>
      </c>
      <c r="AS73" s="109">
        <v>0</v>
      </c>
      <c r="AT73" s="109">
        <v>0</v>
      </c>
      <c r="AU73" s="109">
        <v>0</v>
      </c>
    </row>
    <row r="74" spans="8:47" ht="15.75" customHeight="1" thickBot="1" x14ac:dyDescent="0.3">
      <c r="H74" s="84">
        <v>120700</v>
      </c>
      <c r="I74" s="85">
        <v>69</v>
      </c>
      <c r="J74" s="85">
        <f t="shared" si="1"/>
        <v>120700</v>
      </c>
      <c r="L74" s="88">
        <v>69</v>
      </c>
      <c r="M74" s="89" t="s">
        <v>121</v>
      </c>
      <c r="O74" s="111" t="s">
        <v>146</v>
      </c>
      <c r="P74" s="35"/>
      <c r="Q74" s="68"/>
      <c r="R74" s="68"/>
      <c r="S74" s="68"/>
      <c r="T74" s="68"/>
      <c r="U74" s="68"/>
      <c r="V74" s="68"/>
      <c r="W74" s="68"/>
      <c r="X74" s="36">
        <v>0</v>
      </c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8:47" ht="15.75" thickBot="1" x14ac:dyDescent="0.3">
      <c r="H75" s="84">
        <v>124200</v>
      </c>
      <c r="I75" s="85">
        <v>70</v>
      </c>
      <c r="J75" s="85">
        <f t="shared" si="1"/>
        <v>124200</v>
      </c>
      <c r="L75" s="88">
        <v>70</v>
      </c>
      <c r="M75" s="89" t="s">
        <v>121</v>
      </c>
      <c r="Y75" s="94"/>
      <c r="AB75" s="400" t="s">
        <v>200</v>
      </c>
      <c r="AC75" s="401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  <c r="AN75" s="401"/>
      <c r="AO75" s="401"/>
      <c r="AP75" s="401"/>
      <c r="AQ75" s="401"/>
      <c r="AR75" s="401"/>
      <c r="AS75" s="401"/>
      <c r="AT75" s="401"/>
      <c r="AU75" s="402"/>
    </row>
    <row r="76" spans="8:47" ht="15.75" customHeight="1" thickBot="1" x14ac:dyDescent="0.3">
      <c r="H76" s="84">
        <v>127750</v>
      </c>
      <c r="I76" s="85">
        <v>71</v>
      </c>
      <c r="J76" s="85">
        <f t="shared" si="1"/>
        <v>127750</v>
      </c>
      <c r="L76" s="88">
        <v>71</v>
      </c>
      <c r="M76" s="89" t="s">
        <v>126</v>
      </c>
      <c r="O76" s="412" t="s">
        <v>160</v>
      </c>
      <c r="P76" s="413"/>
      <c r="Q76" s="413"/>
      <c r="R76" s="413"/>
      <c r="S76" s="413"/>
      <c r="T76" s="413"/>
      <c r="U76" s="413"/>
      <c r="V76" s="413"/>
      <c r="W76" s="413"/>
      <c r="X76" s="414"/>
      <c r="Y76" s="94"/>
      <c r="AB76" s="2"/>
      <c r="AC76" s="129" t="s">
        <v>143</v>
      </c>
      <c r="AD76" s="403" t="s">
        <v>149</v>
      </c>
      <c r="AE76" s="404"/>
      <c r="AF76" s="405" t="s">
        <v>150</v>
      </c>
      <c r="AG76" s="405"/>
      <c r="AH76" s="405" t="s">
        <v>151</v>
      </c>
      <c r="AI76" s="405"/>
      <c r="AJ76" s="405" t="s">
        <v>152</v>
      </c>
      <c r="AK76" s="405"/>
      <c r="AL76" s="405" t="s">
        <v>153</v>
      </c>
      <c r="AM76" s="405"/>
      <c r="AN76" s="405" t="s">
        <v>179</v>
      </c>
      <c r="AO76" s="405"/>
      <c r="AP76" s="405" t="s">
        <v>180</v>
      </c>
      <c r="AQ76" s="405"/>
      <c r="AR76" s="129" t="s">
        <v>178</v>
      </c>
      <c r="AS76" s="129" t="s">
        <v>155</v>
      </c>
      <c r="AT76" s="129" t="s">
        <v>156</v>
      </c>
      <c r="AU76" s="129" t="s">
        <v>147</v>
      </c>
    </row>
    <row r="77" spans="8:47" ht="15.75" thickBot="1" x14ac:dyDescent="0.3">
      <c r="H77" s="84">
        <v>131350</v>
      </c>
      <c r="I77" s="85">
        <v>72</v>
      </c>
      <c r="J77" s="85">
        <f t="shared" si="1"/>
        <v>131350</v>
      </c>
      <c r="L77" s="88">
        <v>72</v>
      </c>
      <c r="M77" s="89" t="s">
        <v>126</v>
      </c>
      <c r="O77" s="122"/>
      <c r="P77" s="119" t="s">
        <v>157</v>
      </c>
      <c r="Q77" s="112" t="s">
        <v>24</v>
      </c>
      <c r="R77" s="112" t="s">
        <v>26</v>
      </c>
      <c r="S77" s="112" t="s">
        <v>25</v>
      </c>
      <c r="T77" s="112" t="s">
        <v>27</v>
      </c>
      <c r="U77" s="112" t="s">
        <v>28</v>
      </c>
      <c r="V77" s="112" t="s">
        <v>29</v>
      </c>
      <c r="W77" s="112" t="s">
        <v>30</v>
      </c>
      <c r="X77" s="113" t="s">
        <v>167</v>
      </c>
      <c r="Y77" s="94"/>
      <c r="AB77" s="35" t="s">
        <v>183</v>
      </c>
      <c r="AC77" s="109">
        <v>0</v>
      </c>
      <c r="AD77" s="341">
        <v>0</v>
      </c>
      <c r="AE77" s="343"/>
      <c r="AF77" s="341">
        <v>0</v>
      </c>
      <c r="AG77" s="343"/>
      <c r="AH77" s="341">
        <v>3</v>
      </c>
      <c r="AI77" s="343"/>
      <c r="AJ77" s="341">
        <v>5</v>
      </c>
      <c r="AK77" s="343"/>
      <c r="AL77" s="341">
        <v>1</v>
      </c>
      <c r="AM77" s="343"/>
      <c r="AN77" s="341">
        <v>0</v>
      </c>
      <c r="AO77" s="343"/>
      <c r="AP77" s="341">
        <v>0</v>
      </c>
      <c r="AQ77" s="343"/>
      <c r="AR77" s="109">
        <v>0</v>
      </c>
      <c r="AS77" s="109">
        <v>2</v>
      </c>
      <c r="AT77" s="109">
        <v>0</v>
      </c>
      <c r="AU77" s="109">
        <v>1</v>
      </c>
    </row>
    <row r="78" spans="8:47" ht="15.75" thickBot="1" x14ac:dyDescent="0.3">
      <c r="H78" s="84">
        <v>135000</v>
      </c>
      <c r="I78" s="85">
        <v>73</v>
      </c>
      <c r="J78" s="85">
        <f t="shared" si="1"/>
        <v>135000</v>
      </c>
      <c r="L78" s="88">
        <v>73</v>
      </c>
      <c r="M78" s="89" t="s">
        <v>126</v>
      </c>
      <c r="O78" s="111" t="s">
        <v>161</v>
      </c>
      <c r="P78" s="35"/>
      <c r="Q78" s="68"/>
      <c r="R78" s="68"/>
      <c r="S78" s="68"/>
      <c r="T78" s="68"/>
      <c r="U78" s="68"/>
      <c r="V78" s="68"/>
      <c r="W78" s="68"/>
      <c r="X78" s="36">
        <v>0</v>
      </c>
      <c r="Y78" s="94"/>
      <c r="AB78" s="35" t="s">
        <v>133</v>
      </c>
      <c r="AC78" s="109">
        <v>6</v>
      </c>
      <c r="AD78" s="341">
        <v>3</v>
      </c>
      <c r="AE78" s="343"/>
      <c r="AF78" s="341">
        <v>3</v>
      </c>
      <c r="AG78" s="343"/>
      <c r="AH78" s="341">
        <v>3</v>
      </c>
      <c r="AI78" s="343"/>
      <c r="AJ78" s="341">
        <v>3</v>
      </c>
      <c r="AK78" s="343"/>
      <c r="AL78" s="341">
        <v>2</v>
      </c>
      <c r="AM78" s="343"/>
      <c r="AN78" s="341">
        <v>5</v>
      </c>
      <c r="AO78" s="343"/>
      <c r="AP78" s="341">
        <v>5</v>
      </c>
      <c r="AQ78" s="343"/>
      <c r="AR78" s="109">
        <v>5</v>
      </c>
      <c r="AS78" s="109">
        <v>2</v>
      </c>
      <c r="AT78" s="109">
        <v>0</v>
      </c>
      <c r="AU78" s="109">
        <v>2</v>
      </c>
    </row>
    <row r="79" spans="8:47" ht="15.75" thickBot="1" x14ac:dyDescent="0.3">
      <c r="H79" s="84">
        <v>138700</v>
      </c>
      <c r="I79" s="85">
        <v>74</v>
      </c>
      <c r="J79" s="85">
        <f t="shared" si="1"/>
        <v>138700</v>
      </c>
      <c r="L79" s="88">
        <v>74</v>
      </c>
      <c r="M79" s="89" t="s">
        <v>126</v>
      </c>
      <c r="O79" s="111" t="s">
        <v>144</v>
      </c>
      <c r="P79" s="35"/>
      <c r="Q79" s="68"/>
      <c r="R79" s="68"/>
      <c r="S79" s="68"/>
      <c r="T79" s="68"/>
      <c r="U79" s="68"/>
      <c r="V79" s="68"/>
      <c r="W79" s="68"/>
      <c r="X79" s="36">
        <v>0</v>
      </c>
      <c r="AB79" s="35" t="s">
        <v>184</v>
      </c>
      <c r="AC79" s="109">
        <v>0</v>
      </c>
      <c r="AD79" s="341">
        <v>0</v>
      </c>
      <c r="AE79" s="343"/>
      <c r="AF79" s="341">
        <v>0</v>
      </c>
      <c r="AG79" s="343"/>
      <c r="AH79" s="341">
        <v>0</v>
      </c>
      <c r="AI79" s="343"/>
      <c r="AJ79" s="341">
        <v>0</v>
      </c>
      <c r="AK79" s="343"/>
      <c r="AL79" s="341">
        <v>0</v>
      </c>
      <c r="AM79" s="343"/>
      <c r="AN79" s="341">
        <v>0</v>
      </c>
      <c r="AO79" s="343"/>
      <c r="AP79" s="341">
        <v>0</v>
      </c>
      <c r="AQ79" s="343"/>
      <c r="AR79" s="109">
        <v>0</v>
      </c>
      <c r="AS79" s="109">
        <v>0</v>
      </c>
      <c r="AT79" s="109">
        <v>0</v>
      </c>
      <c r="AU79" s="109">
        <v>0</v>
      </c>
    </row>
    <row r="80" spans="8:47" ht="15.75" thickBot="1" x14ac:dyDescent="0.3">
      <c r="H80" s="84">
        <v>142450</v>
      </c>
      <c r="I80" s="85">
        <v>75</v>
      </c>
      <c r="J80" s="85">
        <f t="shared" si="1"/>
        <v>142450</v>
      </c>
      <c r="L80" s="88">
        <v>75</v>
      </c>
      <c r="M80" s="89" t="s">
        <v>126</v>
      </c>
      <c r="O80" s="111" t="s">
        <v>162</v>
      </c>
      <c r="P80" s="35"/>
      <c r="Q80" s="68"/>
      <c r="R80" s="68"/>
      <c r="S80" s="68"/>
      <c r="T80" s="68"/>
      <c r="U80" s="68"/>
      <c r="V80" s="68"/>
      <c r="W80" s="68"/>
      <c r="X80" s="36">
        <v>0</v>
      </c>
      <c r="AB80" s="35" t="s">
        <v>185</v>
      </c>
      <c r="AC80" s="109">
        <v>0</v>
      </c>
      <c r="AD80" s="341">
        <v>0</v>
      </c>
      <c r="AE80" s="343"/>
      <c r="AF80" s="341">
        <v>0</v>
      </c>
      <c r="AG80" s="343"/>
      <c r="AH80" s="341">
        <v>0</v>
      </c>
      <c r="AI80" s="343"/>
      <c r="AJ80" s="341">
        <v>0</v>
      </c>
      <c r="AK80" s="343"/>
      <c r="AL80" s="341">
        <v>0</v>
      </c>
      <c r="AM80" s="343"/>
      <c r="AN80" s="341">
        <v>0</v>
      </c>
      <c r="AO80" s="343"/>
      <c r="AP80" s="341">
        <v>0</v>
      </c>
      <c r="AQ80" s="343"/>
      <c r="AR80" s="109">
        <v>0</v>
      </c>
      <c r="AS80" s="109">
        <v>0</v>
      </c>
      <c r="AT80" s="109">
        <v>0</v>
      </c>
      <c r="AU80" s="109">
        <v>0</v>
      </c>
    </row>
    <row r="81" spans="8:47" ht="15.75" thickBot="1" x14ac:dyDescent="0.3">
      <c r="H81" s="84">
        <v>146250</v>
      </c>
      <c r="I81" s="85">
        <v>76</v>
      </c>
      <c r="J81" s="86">
        <f t="shared" si="1"/>
        <v>146250</v>
      </c>
      <c r="L81" s="88">
        <v>76</v>
      </c>
      <c r="M81" s="89" t="s">
        <v>126</v>
      </c>
      <c r="O81" s="111" t="s">
        <v>146</v>
      </c>
      <c r="P81" s="35"/>
      <c r="Q81" s="68"/>
      <c r="R81" s="68"/>
      <c r="S81" s="68"/>
      <c r="T81" s="68"/>
      <c r="U81" s="68"/>
      <c r="V81" s="68"/>
      <c r="W81" s="68"/>
      <c r="X81" s="36">
        <v>0</v>
      </c>
      <c r="AB81" s="35" t="s">
        <v>187</v>
      </c>
      <c r="AC81" s="109">
        <v>0</v>
      </c>
      <c r="AD81" s="341">
        <v>0</v>
      </c>
      <c r="AE81" s="343"/>
      <c r="AF81" s="341">
        <v>0</v>
      </c>
      <c r="AG81" s="343"/>
      <c r="AH81" s="341">
        <v>0</v>
      </c>
      <c r="AI81" s="343"/>
      <c r="AJ81" s="341">
        <v>0</v>
      </c>
      <c r="AK81" s="343"/>
      <c r="AL81" s="341">
        <v>0</v>
      </c>
      <c r="AM81" s="343"/>
      <c r="AN81" s="341">
        <v>0</v>
      </c>
      <c r="AO81" s="343"/>
      <c r="AP81" s="341">
        <v>0</v>
      </c>
      <c r="AQ81" s="343"/>
      <c r="AR81" s="109">
        <v>0</v>
      </c>
      <c r="AS81" s="109">
        <v>0</v>
      </c>
      <c r="AT81" s="109">
        <v>0</v>
      </c>
      <c r="AU81" s="109">
        <v>0</v>
      </c>
    </row>
    <row r="82" spans="8:47" ht="15.75" thickBot="1" x14ac:dyDescent="0.3">
      <c r="H82" s="84">
        <v>150100</v>
      </c>
      <c r="I82" s="85">
        <v>77</v>
      </c>
      <c r="J82" s="85">
        <f t="shared" si="1"/>
        <v>150100</v>
      </c>
      <c r="L82" s="88">
        <v>77</v>
      </c>
      <c r="M82" s="89" t="s">
        <v>126</v>
      </c>
      <c r="AB82" s="35" t="s">
        <v>188</v>
      </c>
      <c r="AC82" s="109">
        <v>0</v>
      </c>
      <c r="AD82" s="341">
        <v>0</v>
      </c>
      <c r="AE82" s="343"/>
      <c r="AF82" s="341">
        <v>0</v>
      </c>
      <c r="AG82" s="343"/>
      <c r="AH82" s="341">
        <v>0</v>
      </c>
      <c r="AI82" s="343"/>
      <c r="AJ82" s="341">
        <v>0</v>
      </c>
      <c r="AK82" s="343"/>
      <c r="AL82" s="341">
        <v>0</v>
      </c>
      <c r="AM82" s="343"/>
      <c r="AN82" s="341">
        <v>0</v>
      </c>
      <c r="AO82" s="343"/>
      <c r="AP82" s="341">
        <v>0</v>
      </c>
      <c r="AQ82" s="343"/>
      <c r="AR82" s="109">
        <v>0</v>
      </c>
      <c r="AS82" s="109">
        <v>0</v>
      </c>
      <c r="AT82" s="109">
        <v>0</v>
      </c>
      <c r="AU82" s="109">
        <v>5</v>
      </c>
    </row>
    <row r="83" spans="8:47" ht="15.75" thickBot="1" x14ac:dyDescent="0.3">
      <c r="H83" s="84">
        <v>154000</v>
      </c>
      <c r="I83" s="85">
        <v>78</v>
      </c>
      <c r="J83" s="85">
        <f t="shared" si="1"/>
        <v>154000</v>
      </c>
      <c r="L83" s="88">
        <v>78</v>
      </c>
      <c r="M83" s="89" t="s">
        <v>126</v>
      </c>
      <c r="O83" s="412" t="s">
        <v>165</v>
      </c>
      <c r="P83" s="413"/>
      <c r="Q83" s="413"/>
      <c r="R83" s="413"/>
      <c r="S83" s="413"/>
      <c r="T83" s="413"/>
      <c r="U83" s="413"/>
      <c r="V83" s="413"/>
      <c r="W83" s="413"/>
      <c r="X83" s="414"/>
      <c r="AB83" s="35" t="s">
        <v>189</v>
      </c>
      <c r="AC83" s="109">
        <v>0</v>
      </c>
      <c r="AD83" s="341">
        <v>0</v>
      </c>
      <c r="AE83" s="343"/>
      <c r="AF83" s="341">
        <v>0</v>
      </c>
      <c r="AG83" s="343"/>
      <c r="AH83" s="341">
        <v>0</v>
      </c>
      <c r="AI83" s="343"/>
      <c r="AJ83" s="341">
        <v>0</v>
      </c>
      <c r="AK83" s="343"/>
      <c r="AL83" s="341">
        <v>0</v>
      </c>
      <c r="AM83" s="343"/>
      <c r="AN83" s="341">
        <v>0</v>
      </c>
      <c r="AO83" s="343"/>
      <c r="AP83" s="341">
        <v>0</v>
      </c>
      <c r="AQ83" s="343"/>
      <c r="AR83" s="109">
        <v>0</v>
      </c>
      <c r="AS83" s="109">
        <v>0</v>
      </c>
      <c r="AT83" s="109">
        <v>0</v>
      </c>
      <c r="AU83" s="109">
        <v>5</v>
      </c>
    </row>
    <row r="84" spans="8:47" ht="15.75" thickBot="1" x14ac:dyDescent="0.3">
      <c r="H84" s="84">
        <v>157950</v>
      </c>
      <c r="I84" s="85">
        <v>79</v>
      </c>
      <c r="J84" s="85">
        <f t="shared" si="1"/>
        <v>157950</v>
      </c>
      <c r="L84" s="88">
        <v>79</v>
      </c>
      <c r="M84" s="89" t="s">
        <v>126</v>
      </c>
      <c r="O84" s="118"/>
      <c r="P84" s="119" t="s">
        <v>157</v>
      </c>
      <c r="Q84" s="112" t="s">
        <v>24</v>
      </c>
      <c r="R84" s="112" t="s">
        <v>26</v>
      </c>
      <c r="S84" s="112" t="s">
        <v>25</v>
      </c>
      <c r="T84" s="112" t="s">
        <v>27</v>
      </c>
      <c r="U84" s="112" t="s">
        <v>28</v>
      </c>
      <c r="V84" s="112" t="s">
        <v>29</v>
      </c>
      <c r="W84" s="112" t="s">
        <v>30</v>
      </c>
      <c r="X84" s="113" t="s">
        <v>167</v>
      </c>
      <c r="AB84" s="10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</row>
    <row r="85" spans="8:47" ht="15.75" thickBot="1" x14ac:dyDescent="0.3">
      <c r="H85" s="84">
        <v>161950</v>
      </c>
      <c r="I85" s="85">
        <v>80</v>
      </c>
      <c r="J85" s="85">
        <f t="shared" si="1"/>
        <v>161950</v>
      </c>
      <c r="L85" s="88">
        <v>80</v>
      </c>
      <c r="M85" s="89" t="s">
        <v>126</v>
      </c>
      <c r="O85" s="118" t="s">
        <v>136</v>
      </c>
      <c r="P85" s="95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36">
        <v>0</v>
      </c>
      <c r="AB85" s="400" t="s">
        <v>199</v>
      </c>
      <c r="AC85" s="401"/>
      <c r="AD85" s="401"/>
      <c r="AE85" s="401"/>
      <c r="AF85" s="401"/>
      <c r="AG85" s="401"/>
      <c r="AH85" s="401"/>
      <c r="AI85" s="401"/>
      <c r="AJ85" s="401"/>
      <c r="AK85" s="401"/>
      <c r="AL85" s="401"/>
      <c r="AM85" s="401"/>
      <c r="AN85" s="401"/>
      <c r="AO85" s="401"/>
      <c r="AP85" s="401"/>
      <c r="AQ85" s="401"/>
      <c r="AR85" s="401"/>
      <c r="AS85" s="401"/>
      <c r="AT85" s="401"/>
      <c r="AU85" s="402"/>
    </row>
    <row r="86" spans="8:47" ht="15.75" thickBot="1" x14ac:dyDescent="0.3">
      <c r="H86" s="84">
        <v>166000</v>
      </c>
      <c r="I86" s="85">
        <v>81</v>
      </c>
      <c r="J86" s="85">
        <f t="shared" si="1"/>
        <v>166000</v>
      </c>
      <c r="L86" s="88">
        <v>81</v>
      </c>
      <c r="M86" s="89" t="s">
        <v>127</v>
      </c>
      <c r="O86" s="120" t="s">
        <v>137</v>
      </c>
      <c r="P86" s="95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2</v>
      </c>
      <c r="W86" s="68">
        <v>0</v>
      </c>
      <c r="X86" s="36">
        <v>0</v>
      </c>
      <c r="AB86" s="2"/>
      <c r="AC86" s="129" t="s">
        <v>143</v>
      </c>
      <c r="AD86" s="403" t="s">
        <v>149</v>
      </c>
      <c r="AE86" s="404"/>
      <c r="AF86" s="405" t="s">
        <v>150</v>
      </c>
      <c r="AG86" s="405"/>
      <c r="AH86" s="405" t="s">
        <v>151</v>
      </c>
      <c r="AI86" s="405"/>
      <c r="AJ86" s="405" t="s">
        <v>152</v>
      </c>
      <c r="AK86" s="405"/>
      <c r="AL86" s="405" t="s">
        <v>153</v>
      </c>
      <c r="AM86" s="405"/>
      <c r="AN86" s="405" t="s">
        <v>179</v>
      </c>
      <c r="AO86" s="405"/>
      <c r="AP86" s="405" t="s">
        <v>180</v>
      </c>
      <c r="AQ86" s="405"/>
      <c r="AR86" s="129" t="s">
        <v>178</v>
      </c>
      <c r="AS86" s="129" t="s">
        <v>155</v>
      </c>
      <c r="AT86" s="129" t="s">
        <v>156</v>
      </c>
      <c r="AU86" s="129" t="s">
        <v>147</v>
      </c>
    </row>
    <row r="87" spans="8:47" ht="15.75" thickBot="1" x14ac:dyDescent="0.3">
      <c r="H87" s="84">
        <v>170100</v>
      </c>
      <c r="I87" s="85">
        <v>82</v>
      </c>
      <c r="J87" s="85">
        <f t="shared" si="1"/>
        <v>170100</v>
      </c>
      <c r="L87" s="88">
        <v>82</v>
      </c>
      <c r="M87" s="89" t="s">
        <v>127</v>
      </c>
      <c r="O87" s="121" t="s">
        <v>164</v>
      </c>
      <c r="P87" s="95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2</v>
      </c>
      <c r="W87" s="68">
        <v>0</v>
      </c>
      <c r="X87" s="36">
        <v>5</v>
      </c>
      <c r="AB87" s="35" t="s">
        <v>183</v>
      </c>
      <c r="AC87" s="109">
        <v>3</v>
      </c>
      <c r="AD87" s="341">
        <v>1</v>
      </c>
      <c r="AE87" s="343"/>
      <c r="AF87" s="341">
        <v>3</v>
      </c>
      <c r="AG87" s="343"/>
      <c r="AH87" s="341">
        <v>3</v>
      </c>
      <c r="AI87" s="343"/>
      <c r="AJ87" s="341">
        <v>5</v>
      </c>
      <c r="AK87" s="343"/>
      <c r="AL87" s="341">
        <v>1</v>
      </c>
      <c r="AM87" s="343"/>
      <c r="AN87" s="341">
        <v>1</v>
      </c>
      <c r="AO87" s="343"/>
      <c r="AP87" s="341">
        <v>1</v>
      </c>
      <c r="AQ87" s="343"/>
      <c r="AR87" s="109">
        <v>1</v>
      </c>
      <c r="AS87" s="109">
        <v>3</v>
      </c>
      <c r="AT87" s="109">
        <v>2</v>
      </c>
      <c r="AU87" s="109">
        <v>1</v>
      </c>
    </row>
    <row r="88" spans="8:47" ht="15.75" thickBot="1" x14ac:dyDescent="0.3">
      <c r="H88" s="84">
        <v>174250</v>
      </c>
      <c r="I88" s="85">
        <v>83</v>
      </c>
      <c r="J88" s="85">
        <f t="shared" si="1"/>
        <v>174250</v>
      </c>
      <c r="L88" s="88">
        <v>83</v>
      </c>
      <c r="M88" s="89" t="s">
        <v>127</v>
      </c>
      <c r="P88" s="92"/>
      <c r="AB88" s="35" t="s">
        <v>133</v>
      </c>
      <c r="AC88" s="109">
        <v>6</v>
      </c>
      <c r="AD88" s="341">
        <v>5</v>
      </c>
      <c r="AE88" s="343"/>
      <c r="AF88" s="341">
        <v>5</v>
      </c>
      <c r="AG88" s="343"/>
      <c r="AH88" s="341">
        <v>5</v>
      </c>
      <c r="AI88" s="343"/>
      <c r="AJ88" s="341">
        <v>5</v>
      </c>
      <c r="AK88" s="343"/>
      <c r="AL88" s="341">
        <v>2</v>
      </c>
      <c r="AM88" s="343"/>
      <c r="AN88" s="341">
        <v>3</v>
      </c>
      <c r="AO88" s="343"/>
      <c r="AP88" s="341">
        <v>3</v>
      </c>
      <c r="AQ88" s="343"/>
      <c r="AR88" s="109">
        <v>3</v>
      </c>
      <c r="AS88" s="109">
        <v>2</v>
      </c>
      <c r="AT88" s="109">
        <v>1</v>
      </c>
      <c r="AU88" s="109">
        <v>2</v>
      </c>
    </row>
    <row r="89" spans="8:47" ht="15.75" thickBot="1" x14ac:dyDescent="0.3">
      <c r="H89" s="84">
        <v>178450</v>
      </c>
      <c r="I89" s="85">
        <v>84</v>
      </c>
      <c r="J89" s="85">
        <f t="shared" si="1"/>
        <v>178450</v>
      </c>
      <c r="L89" s="88">
        <v>84</v>
      </c>
      <c r="M89" s="89" t="s">
        <v>127</v>
      </c>
      <c r="O89" s="120" t="s">
        <v>166</v>
      </c>
      <c r="P89" s="95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4</v>
      </c>
      <c r="W89" s="68">
        <v>0</v>
      </c>
      <c r="X89" s="36">
        <v>0</v>
      </c>
      <c r="AB89" s="35" t="s">
        <v>184</v>
      </c>
      <c r="AC89" s="109">
        <v>10</v>
      </c>
      <c r="AD89" s="341">
        <v>7</v>
      </c>
      <c r="AE89" s="343"/>
      <c r="AF89" s="341">
        <v>10</v>
      </c>
      <c r="AG89" s="343"/>
      <c r="AH89" s="341">
        <v>10</v>
      </c>
      <c r="AI89" s="343"/>
      <c r="AJ89" s="341">
        <v>10</v>
      </c>
      <c r="AK89" s="343"/>
      <c r="AL89" s="341">
        <v>2</v>
      </c>
      <c r="AM89" s="343"/>
      <c r="AN89" s="341">
        <v>4</v>
      </c>
      <c r="AO89" s="343"/>
      <c r="AP89" s="341">
        <v>5</v>
      </c>
      <c r="AQ89" s="343"/>
      <c r="AR89" s="109">
        <v>6</v>
      </c>
      <c r="AS89" s="109">
        <v>3</v>
      </c>
      <c r="AT89" s="109">
        <v>0</v>
      </c>
      <c r="AU89" s="109">
        <v>3</v>
      </c>
    </row>
    <row r="90" spans="8:47" ht="15.75" thickBot="1" x14ac:dyDescent="0.3">
      <c r="H90" s="84">
        <v>182700</v>
      </c>
      <c r="I90" s="85">
        <v>85</v>
      </c>
      <c r="J90" s="85">
        <f t="shared" si="1"/>
        <v>182700</v>
      </c>
      <c r="L90" s="88">
        <v>85</v>
      </c>
      <c r="M90" s="89" t="s">
        <v>127</v>
      </c>
      <c r="O90" s="120" t="s">
        <v>168</v>
      </c>
      <c r="P90" s="95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4</v>
      </c>
      <c r="W90" s="68">
        <v>0</v>
      </c>
      <c r="X90" s="36">
        <v>0</v>
      </c>
      <c r="AB90" s="35" t="s">
        <v>185</v>
      </c>
      <c r="AC90" s="109">
        <v>0</v>
      </c>
      <c r="AD90" s="341">
        <v>2</v>
      </c>
      <c r="AE90" s="343"/>
      <c r="AF90" s="341">
        <v>2</v>
      </c>
      <c r="AG90" s="343"/>
      <c r="AH90" s="341">
        <v>2</v>
      </c>
      <c r="AI90" s="343"/>
      <c r="AJ90" s="341">
        <v>2</v>
      </c>
      <c r="AK90" s="343"/>
      <c r="AL90" s="341">
        <v>0</v>
      </c>
      <c r="AM90" s="343"/>
      <c r="AN90" s="341">
        <v>0</v>
      </c>
      <c r="AO90" s="343"/>
      <c r="AP90" s="341">
        <v>0</v>
      </c>
      <c r="AQ90" s="343"/>
      <c r="AR90" s="109">
        <v>0</v>
      </c>
      <c r="AS90" s="109">
        <v>0</v>
      </c>
      <c r="AT90" s="109">
        <v>0</v>
      </c>
      <c r="AU90" s="109">
        <v>0</v>
      </c>
    </row>
    <row r="91" spans="8:47" ht="15.75" thickBot="1" x14ac:dyDescent="0.3">
      <c r="H91" s="84">
        <v>187000</v>
      </c>
      <c r="I91" s="85">
        <v>86</v>
      </c>
      <c r="J91" s="85">
        <f t="shared" si="1"/>
        <v>187000</v>
      </c>
      <c r="L91" s="88">
        <v>86</v>
      </c>
      <c r="M91" s="89" t="s">
        <v>127</v>
      </c>
      <c r="AB91" s="35" t="s">
        <v>187</v>
      </c>
      <c r="AC91" s="109">
        <v>0</v>
      </c>
      <c r="AD91" s="341">
        <v>0</v>
      </c>
      <c r="AE91" s="343"/>
      <c r="AF91" s="341">
        <v>0</v>
      </c>
      <c r="AG91" s="343"/>
      <c r="AH91" s="341">
        <v>0</v>
      </c>
      <c r="AI91" s="343"/>
      <c r="AJ91" s="341">
        <v>0</v>
      </c>
      <c r="AK91" s="343"/>
      <c r="AL91" s="341">
        <v>0</v>
      </c>
      <c r="AM91" s="343"/>
      <c r="AN91" s="341">
        <v>0</v>
      </c>
      <c r="AO91" s="343"/>
      <c r="AP91" s="341">
        <v>0</v>
      </c>
      <c r="AQ91" s="343"/>
      <c r="AR91" s="109">
        <v>0</v>
      </c>
      <c r="AS91" s="109">
        <v>0</v>
      </c>
      <c r="AT91" s="109">
        <v>5</v>
      </c>
      <c r="AU91" s="109">
        <v>0</v>
      </c>
    </row>
    <row r="92" spans="8:47" ht="15.75" thickBot="1" x14ac:dyDescent="0.3">
      <c r="H92" s="84">
        <v>191350</v>
      </c>
      <c r="I92" s="85">
        <v>87</v>
      </c>
      <c r="J92" s="85">
        <f t="shared" si="1"/>
        <v>191350</v>
      </c>
      <c r="L92" s="88">
        <v>87</v>
      </c>
      <c r="M92" s="89" t="s">
        <v>127</v>
      </c>
      <c r="AB92" s="35" t="s">
        <v>188</v>
      </c>
      <c r="AC92" s="109">
        <v>0</v>
      </c>
      <c r="AD92" s="341">
        <v>0</v>
      </c>
      <c r="AE92" s="343"/>
      <c r="AF92" s="341">
        <v>0</v>
      </c>
      <c r="AG92" s="343"/>
      <c r="AH92" s="341">
        <v>0</v>
      </c>
      <c r="AI92" s="343"/>
      <c r="AJ92" s="341">
        <v>0</v>
      </c>
      <c r="AK92" s="343"/>
      <c r="AL92" s="341">
        <v>0</v>
      </c>
      <c r="AM92" s="343"/>
      <c r="AN92" s="341">
        <v>0</v>
      </c>
      <c r="AO92" s="343"/>
      <c r="AP92" s="341">
        <v>0</v>
      </c>
      <c r="AQ92" s="343"/>
      <c r="AR92" s="109">
        <v>0</v>
      </c>
      <c r="AS92" s="109">
        <v>0</v>
      </c>
      <c r="AT92" s="109">
        <v>0</v>
      </c>
      <c r="AU92" s="109">
        <v>5</v>
      </c>
    </row>
    <row r="93" spans="8:47" ht="15.75" thickBot="1" x14ac:dyDescent="0.3">
      <c r="H93" s="84">
        <v>195750</v>
      </c>
      <c r="I93" s="85">
        <v>88</v>
      </c>
      <c r="J93" s="85">
        <f t="shared" si="1"/>
        <v>195750</v>
      </c>
      <c r="L93" s="88">
        <v>88</v>
      </c>
      <c r="M93" s="89" t="s">
        <v>127</v>
      </c>
      <c r="AB93" s="35" t="s">
        <v>189</v>
      </c>
      <c r="AC93" s="109">
        <v>0</v>
      </c>
      <c r="AD93" s="341">
        <v>0</v>
      </c>
      <c r="AE93" s="343"/>
      <c r="AF93" s="341">
        <v>0</v>
      </c>
      <c r="AG93" s="343"/>
      <c r="AH93" s="341">
        <v>0</v>
      </c>
      <c r="AI93" s="343"/>
      <c r="AJ93" s="341">
        <v>0</v>
      </c>
      <c r="AK93" s="343"/>
      <c r="AL93" s="341">
        <v>0</v>
      </c>
      <c r="AM93" s="343"/>
      <c r="AN93" s="341">
        <v>0</v>
      </c>
      <c r="AO93" s="343"/>
      <c r="AP93" s="341">
        <v>0</v>
      </c>
      <c r="AQ93" s="343"/>
      <c r="AR93" s="109">
        <v>0</v>
      </c>
      <c r="AS93" s="109">
        <v>0</v>
      </c>
      <c r="AT93" s="109">
        <v>0</v>
      </c>
      <c r="AU93" s="109">
        <v>5</v>
      </c>
    </row>
    <row r="94" spans="8:47" ht="15.75" thickBot="1" x14ac:dyDescent="0.3">
      <c r="H94" s="84">
        <v>200200</v>
      </c>
      <c r="I94" s="85">
        <v>89</v>
      </c>
      <c r="J94" s="85">
        <f t="shared" si="1"/>
        <v>200200</v>
      </c>
      <c r="L94" s="88">
        <v>89</v>
      </c>
      <c r="M94" s="89" t="s">
        <v>127</v>
      </c>
      <c r="AB94" s="10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</row>
    <row r="95" spans="8:47" ht="15.75" thickBot="1" x14ac:dyDescent="0.3">
      <c r="H95" s="84">
        <v>204700</v>
      </c>
      <c r="I95" s="85">
        <v>90</v>
      </c>
      <c r="J95" s="85">
        <f t="shared" si="1"/>
        <v>204700</v>
      </c>
      <c r="L95" s="88">
        <v>90</v>
      </c>
      <c r="M95" s="89" t="s">
        <v>127</v>
      </c>
      <c r="AB95" s="400" t="s">
        <v>198</v>
      </c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2"/>
    </row>
    <row r="96" spans="8:47" ht="15.75" thickBot="1" x14ac:dyDescent="0.3">
      <c r="H96" s="84">
        <v>209250</v>
      </c>
      <c r="I96" s="85">
        <v>91</v>
      </c>
      <c r="J96" s="85">
        <f t="shared" si="1"/>
        <v>209250</v>
      </c>
      <c r="L96" s="88">
        <v>91</v>
      </c>
      <c r="M96" s="89" t="s">
        <v>128</v>
      </c>
      <c r="AB96" s="2"/>
      <c r="AC96" s="129" t="s">
        <v>143</v>
      </c>
      <c r="AD96" s="403" t="s">
        <v>149</v>
      </c>
      <c r="AE96" s="404"/>
      <c r="AF96" s="405" t="s">
        <v>150</v>
      </c>
      <c r="AG96" s="405"/>
      <c r="AH96" s="405" t="s">
        <v>151</v>
      </c>
      <c r="AI96" s="405"/>
      <c r="AJ96" s="405" t="s">
        <v>152</v>
      </c>
      <c r="AK96" s="405"/>
      <c r="AL96" s="405" t="s">
        <v>153</v>
      </c>
      <c r="AM96" s="405"/>
      <c r="AN96" s="405" t="s">
        <v>179</v>
      </c>
      <c r="AO96" s="405"/>
      <c r="AP96" s="405" t="s">
        <v>180</v>
      </c>
      <c r="AQ96" s="405"/>
      <c r="AR96" s="129" t="s">
        <v>178</v>
      </c>
      <c r="AS96" s="129" t="s">
        <v>155</v>
      </c>
      <c r="AT96" s="129" t="s">
        <v>156</v>
      </c>
      <c r="AU96" s="129" t="s">
        <v>147</v>
      </c>
    </row>
    <row r="97" spans="8:47" ht="15.75" thickBot="1" x14ac:dyDescent="0.3">
      <c r="H97" s="84">
        <v>213850</v>
      </c>
      <c r="I97" s="85">
        <v>92</v>
      </c>
      <c r="J97" s="85">
        <f t="shared" si="1"/>
        <v>213850</v>
      </c>
      <c r="L97" s="88">
        <v>92</v>
      </c>
      <c r="M97" s="89" t="s">
        <v>128</v>
      </c>
      <c r="AB97" s="35" t="s">
        <v>183</v>
      </c>
      <c r="AC97" s="109">
        <v>0</v>
      </c>
      <c r="AD97" s="341">
        <v>0</v>
      </c>
      <c r="AE97" s="343"/>
      <c r="AF97" s="341">
        <v>0</v>
      </c>
      <c r="AG97" s="343"/>
      <c r="AH97" s="341">
        <v>0</v>
      </c>
      <c r="AI97" s="343"/>
      <c r="AJ97" s="341">
        <v>0</v>
      </c>
      <c r="AK97" s="343"/>
      <c r="AL97" s="341">
        <v>0</v>
      </c>
      <c r="AM97" s="343"/>
      <c r="AN97" s="341">
        <v>0</v>
      </c>
      <c r="AO97" s="343"/>
      <c r="AP97" s="341">
        <v>0</v>
      </c>
      <c r="AQ97" s="343"/>
      <c r="AR97" s="109">
        <v>0</v>
      </c>
      <c r="AS97" s="109">
        <v>0</v>
      </c>
      <c r="AT97" s="109">
        <v>0</v>
      </c>
      <c r="AU97" s="109">
        <v>0</v>
      </c>
    </row>
    <row r="98" spans="8:47" ht="15.75" thickBot="1" x14ac:dyDescent="0.3">
      <c r="H98" s="84">
        <v>218500</v>
      </c>
      <c r="I98" s="85">
        <v>93</v>
      </c>
      <c r="J98" s="85">
        <f t="shared" si="1"/>
        <v>218500</v>
      </c>
      <c r="L98" s="88">
        <v>93</v>
      </c>
      <c r="M98" s="89" t="s">
        <v>128</v>
      </c>
      <c r="AB98" s="35" t="s">
        <v>133</v>
      </c>
      <c r="AC98" s="109">
        <v>0</v>
      </c>
      <c r="AD98" s="341">
        <v>0</v>
      </c>
      <c r="AE98" s="343"/>
      <c r="AF98" s="341">
        <v>0</v>
      </c>
      <c r="AG98" s="343"/>
      <c r="AH98" s="341">
        <v>0</v>
      </c>
      <c r="AI98" s="343"/>
      <c r="AJ98" s="341">
        <v>0</v>
      </c>
      <c r="AK98" s="343"/>
      <c r="AL98" s="341">
        <v>0</v>
      </c>
      <c r="AM98" s="343"/>
      <c r="AN98" s="341">
        <v>0</v>
      </c>
      <c r="AO98" s="343"/>
      <c r="AP98" s="341">
        <v>0</v>
      </c>
      <c r="AQ98" s="343"/>
      <c r="AR98" s="109">
        <v>0</v>
      </c>
      <c r="AS98" s="109">
        <v>0</v>
      </c>
      <c r="AT98" s="109">
        <v>0</v>
      </c>
      <c r="AU98" s="109">
        <v>0</v>
      </c>
    </row>
    <row r="99" spans="8:47" ht="15.75" thickBot="1" x14ac:dyDescent="0.3">
      <c r="H99" s="84">
        <v>223200</v>
      </c>
      <c r="I99" s="85">
        <v>94</v>
      </c>
      <c r="J99" s="85">
        <f t="shared" si="1"/>
        <v>223200</v>
      </c>
      <c r="L99" s="88">
        <v>94</v>
      </c>
      <c r="M99" s="89" t="s">
        <v>128</v>
      </c>
      <c r="AB99" s="35" t="s">
        <v>184</v>
      </c>
      <c r="AC99" s="109">
        <v>0</v>
      </c>
      <c r="AD99" s="341">
        <v>0</v>
      </c>
      <c r="AE99" s="343"/>
      <c r="AF99" s="341">
        <v>0</v>
      </c>
      <c r="AG99" s="343"/>
      <c r="AH99" s="341">
        <v>0</v>
      </c>
      <c r="AI99" s="343"/>
      <c r="AJ99" s="341">
        <v>0</v>
      </c>
      <c r="AK99" s="343"/>
      <c r="AL99" s="341">
        <v>0</v>
      </c>
      <c r="AM99" s="343"/>
      <c r="AN99" s="341">
        <v>0</v>
      </c>
      <c r="AO99" s="343"/>
      <c r="AP99" s="341">
        <v>0</v>
      </c>
      <c r="AQ99" s="343"/>
      <c r="AR99" s="109">
        <v>0</v>
      </c>
      <c r="AS99" s="109">
        <v>0</v>
      </c>
      <c r="AT99" s="109">
        <v>0</v>
      </c>
      <c r="AU99" s="109">
        <v>0</v>
      </c>
    </row>
    <row r="100" spans="8:47" ht="15.75" thickBot="1" x14ac:dyDescent="0.3">
      <c r="H100" s="84">
        <v>227950</v>
      </c>
      <c r="I100" s="86">
        <v>95</v>
      </c>
      <c r="J100" s="85">
        <f t="shared" si="1"/>
        <v>227950</v>
      </c>
      <c r="L100" s="88">
        <v>95</v>
      </c>
      <c r="M100" s="89" t="s">
        <v>128</v>
      </c>
      <c r="AB100" s="35" t="s">
        <v>185</v>
      </c>
      <c r="AC100" s="109">
        <v>0</v>
      </c>
      <c r="AD100" s="341">
        <v>0</v>
      </c>
      <c r="AE100" s="343"/>
      <c r="AF100" s="341">
        <v>0</v>
      </c>
      <c r="AG100" s="343"/>
      <c r="AH100" s="341">
        <v>0</v>
      </c>
      <c r="AI100" s="343"/>
      <c r="AJ100" s="341">
        <v>0</v>
      </c>
      <c r="AK100" s="343"/>
      <c r="AL100" s="341">
        <v>0</v>
      </c>
      <c r="AM100" s="343"/>
      <c r="AN100" s="341">
        <v>0</v>
      </c>
      <c r="AO100" s="343"/>
      <c r="AP100" s="341">
        <v>0</v>
      </c>
      <c r="AQ100" s="343"/>
      <c r="AR100" s="109">
        <v>0</v>
      </c>
      <c r="AS100" s="109">
        <v>0</v>
      </c>
      <c r="AT100" s="109">
        <v>0</v>
      </c>
      <c r="AU100" s="109">
        <v>0</v>
      </c>
    </row>
    <row r="101" spans="8:47" ht="15.75" thickBot="1" x14ac:dyDescent="0.3">
      <c r="H101" s="84">
        <v>232750</v>
      </c>
      <c r="I101" s="85">
        <v>96</v>
      </c>
      <c r="J101" s="85">
        <f t="shared" si="1"/>
        <v>232750</v>
      </c>
      <c r="L101" s="88">
        <v>96</v>
      </c>
      <c r="M101" s="89" t="s">
        <v>128</v>
      </c>
      <c r="AB101" s="35" t="s">
        <v>187</v>
      </c>
      <c r="AC101" s="109">
        <v>0</v>
      </c>
      <c r="AD101" s="341">
        <v>0</v>
      </c>
      <c r="AE101" s="343"/>
      <c r="AF101" s="341">
        <v>0</v>
      </c>
      <c r="AG101" s="343"/>
      <c r="AH101" s="341">
        <v>0</v>
      </c>
      <c r="AI101" s="343"/>
      <c r="AJ101" s="341">
        <v>0</v>
      </c>
      <c r="AK101" s="343"/>
      <c r="AL101" s="341">
        <v>0</v>
      </c>
      <c r="AM101" s="343"/>
      <c r="AN101" s="341">
        <v>0</v>
      </c>
      <c r="AO101" s="343"/>
      <c r="AP101" s="341">
        <v>0</v>
      </c>
      <c r="AQ101" s="343"/>
      <c r="AR101" s="109">
        <v>0</v>
      </c>
      <c r="AS101" s="109">
        <v>0</v>
      </c>
      <c r="AT101" s="109">
        <v>0</v>
      </c>
      <c r="AU101" s="109">
        <v>0</v>
      </c>
    </row>
    <row r="102" spans="8:47" ht="15.75" thickBot="1" x14ac:dyDescent="0.3">
      <c r="H102" s="84">
        <v>237600</v>
      </c>
      <c r="I102" s="85">
        <v>97</v>
      </c>
      <c r="J102" s="85">
        <f t="shared" si="1"/>
        <v>237600</v>
      </c>
      <c r="L102" s="88">
        <v>97</v>
      </c>
      <c r="M102" s="89" t="s">
        <v>128</v>
      </c>
      <c r="AB102" s="35" t="s">
        <v>188</v>
      </c>
      <c r="AC102" s="109">
        <v>0</v>
      </c>
      <c r="AD102" s="341">
        <v>0</v>
      </c>
      <c r="AE102" s="343"/>
      <c r="AF102" s="341">
        <v>0</v>
      </c>
      <c r="AG102" s="343"/>
      <c r="AH102" s="341">
        <v>0</v>
      </c>
      <c r="AI102" s="343"/>
      <c r="AJ102" s="341">
        <v>0</v>
      </c>
      <c r="AK102" s="343"/>
      <c r="AL102" s="341">
        <v>0</v>
      </c>
      <c r="AM102" s="343"/>
      <c r="AN102" s="341">
        <v>0</v>
      </c>
      <c r="AO102" s="343"/>
      <c r="AP102" s="341">
        <v>0</v>
      </c>
      <c r="AQ102" s="343"/>
      <c r="AR102" s="109">
        <v>0</v>
      </c>
      <c r="AS102" s="109">
        <v>0</v>
      </c>
      <c r="AT102" s="109">
        <v>0</v>
      </c>
      <c r="AU102" s="109">
        <v>0</v>
      </c>
    </row>
    <row r="103" spans="8:47" ht="15.75" thickBot="1" x14ac:dyDescent="0.3">
      <c r="H103" s="84">
        <v>242500</v>
      </c>
      <c r="I103" s="85">
        <v>98</v>
      </c>
      <c r="J103" s="85">
        <f t="shared" si="1"/>
        <v>242500</v>
      </c>
      <c r="L103" s="88">
        <v>98</v>
      </c>
      <c r="M103" s="89" t="s">
        <v>128</v>
      </c>
      <c r="AB103" s="35" t="s">
        <v>189</v>
      </c>
      <c r="AC103" s="109">
        <v>0</v>
      </c>
      <c r="AD103" s="341">
        <v>0</v>
      </c>
      <c r="AE103" s="343"/>
      <c r="AF103" s="341">
        <v>0</v>
      </c>
      <c r="AG103" s="343"/>
      <c r="AH103" s="341">
        <v>0</v>
      </c>
      <c r="AI103" s="343"/>
      <c r="AJ103" s="341">
        <v>0</v>
      </c>
      <c r="AK103" s="343"/>
      <c r="AL103" s="341">
        <v>0</v>
      </c>
      <c r="AM103" s="343"/>
      <c r="AN103" s="341">
        <v>0</v>
      </c>
      <c r="AO103" s="343"/>
      <c r="AP103" s="341">
        <v>0</v>
      </c>
      <c r="AQ103" s="343"/>
      <c r="AR103" s="109">
        <v>0</v>
      </c>
      <c r="AS103" s="109">
        <v>0</v>
      </c>
      <c r="AT103" s="109">
        <v>0</v>
      </c>
      <c r="AU103" s="109">
        <v>0</v>
      </c>
    </row>
    <row r="104" spans="8:47" ht="15.75" thickBot="1" x14ac:dyDescent="0.3">
      <c r="H104" s="84">
        <v>247450</v>
      </c>
      <c r="I104" s="85">
        <v>99</v>
      </c>
      <c r="J104" s="85">
        <f t="shared" si="1"/>
        <v>247450</v>
      </c>
      <c r="L104" s="88">
        <v>99</v>
      </c>
      <c r="M104" s="89" t="s">
        <v>128</v>
      </c>
      <c r="AB104" s="10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</row>
    <row r="105" spans="8:47" ht="15.75" thickBot="1" x14ac:dyDescent="0.3">
      <c r="H105" s="84">
        <v>252450</v>
      </c>
      <c r="I105" s="85">
        <v>100</v>
      </c>
      <c r="J105" s="85">
        <f t="shared" si="1"/>
        <v>252450</v>
      </c>
      <c r="L105" s="88">
        <v>100</v>
      </c>
      <c r="M105" s="89" t="s">
        <v>128</v>
      </c>
      <c r="AB105" s="400" t="s">
        <v>197</v>
      </c>
      <c r="AC105" s="401"/>
      <c r="AD105" s="401"/>
      <c r="AE105" s="401"/>
      <c r="AF105" s="401"/>
      <c r="AG105" s="401"/>
      <c r="AH105" s="401"/>
      <c r="AI105" s="401"/>
      <c r="AJ105" s="401"/>
      <c r="AK105" s="401"/>
      <c r="AL105" s="401"/>
      <c r="AM105" s="401"/>
      <c r="AN105" s="401"/>
      <c r="AO105" s="401"/>
      <c r="AP105" s="401"/>
      <c r="AQ105" s="401"/>
      <c r="AR105" s="401"/>
      <c r="AS105" s="401"/>
      <c r="AT105" s="401"/>
      <c r="AU105" s="402"/>
    </row>
    <row r="106" spans="8:47" ht="15.75" thickBot="1" x14ac:dyDescent="0.3">
      <c r="H106" s="84">
        <v>257325</v>
      </c>
      <c r="I106" s="85">
        <v>101</v>
      </c>
      <c r="J106" s="87">
        <f t="shared" si="1"/>
        <v>257325</v>
      </c>
      <c r="L106" s="88">
        <v>101</v>
      </c>
      <c r="M106" s="89" t="s">
        <v>129</v>
      </c>
      <c r="AB106" s="2"/>
      <c r="AC106" s="129" t="s">
        <v>143</v>
      </c>
      <c r="AD106" s="403" t="s">
        <v>149</v>
      </c>
      <c r="AE106" s="404"/>
      <c r="AF106" s="405" t="s">
        <v>150</v>
      </c>
      <c r="AG106" s="405"/>
      <c r="AH106" s="405" t="s">
        <v>151</v>
      </c>
      <c r="AI106" s="405"/>
      <c r="AJ106" s="405" t="s">
        <v>152</v>
      </c>
      <c r="AK106" s="405"/>
      <c r="AL106" s="405" t="s">
        <v>153</v>
      </c>
      <c r="AM106" s="405"/>
      <c r="AN106" s="405" t="s">
        <v>179</v>
      </c>
      <c r="AO106" s="405"/>
      <c r="AP106" s="405" t="s">
        <v>180</v>
      </c>
      <c r="AQ106" s="405"/>
      <c r="AR106" s="129" t="s">
        <v>178</v>
      </c>
      <c r="AS106" s="129" t="s">
        <v>155</v>
      </c>
      <c r="AT106" s="129" t="s">
        <v>156</v>
      </c>
      <c r="AU106" s="129" t="s">
        <v>147</v>
      </c>
    </row>
    <row r="107" spans="8:47" ht="15.75" thickBot="1" x14ac:dyDescent="0.3">
      <c r="H107" s="84">
        <v>262250</v>
      </c>
      <c r="I107" s="85">
        <v>102</v>
      </c>
      <c r="J107" s="87">
        <f t="shared" si="1"/>
        <v>262250</v>
      </c>
      <c r="L107" s="88">
        <v>102</v>
      </c>
      <c r="M107" s="89" t="s">
        <v>129</v>
      </c>
      <c r="AB107" s="35" t="s">
        <v>183</v>
      </c>
      <c r="AC107" s="109">
        <v>-2</v>
      </c>
      <c r="AD107" s="341">
        <v>-2</v>
      </c>
      <c r="AE107" s="343"/>
      <c r="AF107" s="341">
        <v>-1</v>
      </c>
      <c r="AG107" s="343"/>
      <c r="AH107" s="341">
        <v>-1</v>
      </c>
      <c r="AI107" s="343"/>
      <c r="AJ107" s="341">
        <v>-2</v>
      </c>
      <c r="AK107" s="343"/>
      <c r="AL107" s="341">
        <v>2</v>
      </c>
      <c r="AM107" s="343"/>
      <c r="AN107" s="341">
        <v>0</v>
      </c>
      <c r="AO107" s="343"/>
      <c r="AP107" s="341">
        <v>0</v>
      </c>
      <c r="AQ107" s="343"/>
      <c r="AR107" s="109">
        <v>0</v>
      </c>
      <c r="AS107" s="109">
        <v>0</v>
      </c>
      <c r="AT107" s="109">
        <v>0</v>
      </c>
      <c r="AU107" s="109">
        <v>0</v>
      </c>
    </row>
    <row r="108" spans="8:47" ht="15.75" thickBot="1" x14ac:dyDescent="0.3">
      <c r="H108" s="84">
        <v>267175</v>
      </c>
      <c r="I108" s="85">
        <v>103</v>
      </c>
      <c r="J108" s="87">
        <f t="shared" si="1"/>
        <v>267175</v>
      </c>
      <c r="L108" s="88">
        <v>103</v>
      </c>
      <c r="M108" s="89" t="s">
        <v>129</v>
      </c>
      <c r="AB108" s="35" t="s">
        <v>133</v>
      </c>
      <c r="AC108" s="109">
        <v>0</v>
      </c>
      <c r="AD108" s="341">
        <v>0</v>
      </c>
      <c r="AE108" s="343"/>
      <c r="AF108" s="341">
        <v>0</v>
      </c>
      <c r="AG108" s="343"/>
      <c r="AH108" s="341">
        <v>0</v>
      </c>
      <c r="AI108" s="343"/>
      <c r="AJ108" s="341">
        <v>0</v>
      </c>
      <c r="AK108" s="343"/>
      <c r="AL108" s="341">
        <v>0</v>
      </c>
      <c r="AM108" s="343"/>
      <c r="AN108" s="341">
        <v>0</v>
      </c>
      <c r="AO108" s="343"/>
      <c r="AP108" s="341">
        <v>0</v>
      </c>
      <c r="AQ108" s="343"/>
      <c r="AR108" s="109">
        <v>0</v>
      </c>
      <c r="AS108" s="109">
        <v>0</v>
      </c>
      <c r="AT108" s="109">
        <v>0</v>
      </c>
      <c r="AU108" s="109">
        <v>0</v>
      </c>
    </row>
    <row r="109" spans="8:47" ht="15.75" thickBot="1" x14ac:dyDescent="0.3">
      <c r="H109" s="84">
        <v>272100</v>
      </c>
      <c r="I109" s="85">
        <v>104</v>
      </c>
      <c r="J109" s="87">
        <f t="shared" si="1"/>
        <v>272100</v>
      </c>
      <c r="L109" s="88">
        <v>104</v>
      </c>
      <c r="M109" s="89" t="s">
        <v>129</v>
      </c>
      <c r="AB109" s="35" t="s">
        <v>184</v>
      </c>
      <c r="AC109" s="109">
        <v>0</v>
      </c>
      <c r="AD109" s="341">
        <v>0</v>
      </c>
      <c r="AE109" s="343"/>
      <c r="AF109" s="341">
        <v>0</v>
      </c>
      <c r="AG109" s="343"/>
      <c r="AH109" s="341">
        <v>0</v>
      </c>
      <c r="AI109" s="343"/>
      <c r="AJ109" s="341">
        <v>0</v>
      </c>
      <c r="AK109" s="343"/>
      <c r="AL109" s="341">
        <v>0</v>
      </c>
      <c r="AM109" s="343"/>
      <c r="AN109" s="341">
        <v>0</v>
      </c>
      <c r="AO109" s="343"/>
      <c r="AP109" s="341">
        <v>0</v>
      </c>
      <c r="AQ109" s="343"/>
      <c r="AR109" s="109">
        <v>0</v>
      </c>
      <c r="AS109" s="109">
        <v>0</v>
      </c>
      <c r="AT109" s="109">
        <v>0</v>
      </c>
      <c r="AU109" s="109">
        <v>0</v>
      </c>
    </row>
    <row r="110" spans="8:47" ht="15.75" thickBot="1" x14ac:dyDescent="0.3">
      <c r="H110" s="84">
        <v>277025</v>
      </c>
      <c r="I110" s="85">
        <v>105</v>
      </c>
      <c r="J110" s="87">
        <f t="shared" si="1"/>
        <v>277025</v>
      </c>
      <c r="L110" s="88">
        <v>105</v>
      </c>
      <c r="M110" s="89" t="s">
        <v>129</v>
      </c>
      <c r="AB110" s="35" t="s">
        <v>185</v>
      </c>
      <c r="AC110" s="109">
        <v>0</v>
      </c>
      <c r="AD110" s="341">
        <v>0</v>
      </c>
      <c r="AE110" s="343"/>
      <c r="AF110" s="341">
        <v>0</v>
      </c>
      <c r="AG110" s="343"/>
      <c r="AH110" s="341">
        <v>0</v>
      </c>
      <c r="AI110" s="343"/>
      <c r="AJ110" s="341">
        <v>0</v>
      </c>
      <c r="AK110" s="343"/>
      <c r="AL110" s="341">
        <v>0</v>
      </c>
      <c r="AM110" s="343"/>
      <c r="AN110" s="341">
        <v>0</v>
      </c>
      <c r="AO110" s="343"/>
      <c r="AP110" s="341">
        <v>0</v>
      </c>
      <c r="AQ110" s="343"/>
      <c r="AR110" s="109">
        <v>0</v>
      </c>
      <c r="AS110" s="109">
        <v>0</v>
      </c>
      <c r="AT110" s="109">
        <v>0</v>
      </c>
      <c r="AU110" s="109">
        <v>0</v>
      </c>
    </row>
    <row r="111" spans="8:47" ht="15.75" thickBot="1" x14ac:dyDescent="0.3">
      <c r="H111" s="84">
        <v>281950</v>
      </c>
      <c r="I111" s="85">
        <v>106</v>
      </c>
      <c r="J111" s="87">
        <f t="shared" si="1"/>
        <v>281950</v>
      </c>
      <c r="L111" s="88">
        <v>106</v>
      </c>
      <c r="M111" s="89" t="s">
        <v>129</v>
      </c>
      <c r="AB111" s="35" t="s">
        <v>187</v>
      </c>
      <c r="AC111" s="109">
        <v>0</v>
      </c>
      <c r="AD111" s="341">
        <v>0</v>
      </c>
      <c r="AE111" s="343"/>
      <c r="AF111" s="341">
        <v>0</v>
      </c>
      <c r="AG111" s="343"/>
      <c r="AH111" s="341">
        <v>0</v>
      </c>
      <c r="AI111" s="343"/>
      <c r="AJ111" s="341">
        <v>0</v>
      </c>
      <c r="AK111" s="343"/>
      <c r="AL111" s="341">
        <v>0</v>
      </c>
      <c r="AM111" s="343"/>
      <c r="AN111" s="341">
        <v>0</v>
      </c>
      <c r="AO111" s="343"/>
      <c r="AP111" s="341">
        <v>0</v>
      </c>
      <c r="AQ111" s="343"/>
      <c r="AR111" s="109">
        <v>0</v>
      </c>
      <c r="AS111" s="109">
        <v>0</v>
      </c>
      <c r="AT111" s="109">
        <v>0</v>
      </c>
      <c r="AU111" s="109">
        <v>0</v>
      </c>
    </row>
    <row r="112" spans="8:47" ht="15.75" thickBot="1" x14ac:dyDescent="0.3">
      <c r="H112" s="84">
        <v>286875</v>
      </c>
      <c r="I112" s="85">
        <v>107</v>
      </c>
      <c r="J112" s="87">
        <f t="shared" si="1"/>
        <v>286875</v>
      </c>
      <c r="L112" s="88">
        <v>107</v>
      </c>
      <c r="M112" s="89" t="s">
        <v>129</v>
      </c>
      <c r="AB112" s="35" t="s">
        <v>188</v>
      </c>
      <c r="AC112" s="109">
        <v>0</v>
      </c>
      <c r="AD112" s="341">
        <v>0</v>
      </c>
      <c r="AE112" s="343"/>
      <c r="AF112" s="341">
        <v>0</v>
      </c>
      <c r="AG112" s="343"/>
      <c r="AH112" s="341">
        <v>0</v>
      </c>
      <c r="AI112" s="343"/>
      <c r="AJ112" s="341">
        <v>0</v>
      </c>
      <c r="AK112" s="343"/>
      <c r="AL112" s="341">
        <v>0</v>
      </c>
      <c r="AM112" s="343"/>
      <c r="AN112" s="341">
        <v>0</v>
      </c>
      <c r="AO112" s="343"/>
      <c r="AP112" s="341">
        <v>0</v>
      </c>
      <c r="AQ112" s="343"/>
      <c r="AR112" s="109">
        <v>0</v>
      </c>
      <c r="AS112" s="109">
        <v>0</v>
      </c>
      <c r="AT112" s="109">
        <v>0</v>
      </c>
      <c r="AU112" s="109">
        <v>0</v>
      </c>
    </row>
    <row r="113" spans="8:47" ht="15.75" thickBot="1" x14ac:dyDescent="0.3">
      <c r="H113" s="84">
        <v>291800</v>
      </c>
      <c r="I113" s="85">
        <v>108</v>
      </c>
      <c r="J113" s="87">
        <f t="shared" si="1"/>
        <v>291800</v>
      </c>
      <c r="L113" s="88">
        <v>108</v>
      </c>
      <c r="M113" s="89" t="s">
        <v>129</v>
      </c>
      <c r="AB113" s="35" t="s">
        <v>189</v>
      </c>
      <c r="AC113" s="109">
        <v>0</v>
      </c>
      <c r="AD113" s="341">
        <v>0</v>
      </c>
      <c r="AE113" s="343"/>
      <c r="AF113" s="341">
        <v>0</v>
      </c>
      <c r="AG113" s="343"/>
      <c r="AH113" s="341">
        <v>0</v>
      </c>
      <c r="AI113" s="343"/>
      <c r="AJ113" s="341">
        <v>0</v>
      </c>
      <c r="AK113" s="343"/>
      <c r="AL113" s="341">
        <v>0</v>
      </c>
      <c r="AM113" s="343"/>
      <c r="AN113" s="341">
        <v>0</v>
      </c>
      <c r="AO113" s="343"/>
      <c r="AP113" s="341">
        <v>0</v>
      </c>
      <c r="AQ113" s="343"/>
      <c r="AR113" s="109">
        <v>0</v>
      </c>
      <c r="AS113" s="109">
        <v>0</v>
      </c>
      <c r="AT113" s="109">
        <v>0</v>
      </c>
      <c r="AU113" s="109">
        <v>0</v>
      </c>
    </row>
    <row r="114" spans="8:47" ht="15.75" thickBot="1" x14ac:dyDescent="0.3">
      <c r="H114" s="84">
        <v>296725</v>
      </c>
      <c r="I114" s="85">
        <v>109</v>
      </c>
      <c r="J114" s="87">
        <f t="shared" si="1"/>
        <v>296725</v>
      </c>
      <c r="L114" s="88">
        <v>109</v>
      </c>
      <c r="M114" s="89" t="s">
        <v>129</v>
      </c>
      <c r="AB114" s="10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</row>
    <row r="115" spans="8:47" ht="15.75" thickBot="1" x14ac:dyDescent="0.3">
      <c r="H115" s="84">
        <v>301650</v>
      </c>
      <c r="I115" s="85">
        <v>110</v>
      </c>
      <c r="J115" s="87">
        <f t="shared" si="1"/>
        <v>301650</v>
      </c>
      <c r="L115" s="88">
        <v>110</v>
      </c>
      <c r="M115" s="89" t="s">
        <v>129</v>
      </c>
      <c r="AB115" s="400" t="s">
        <v>196</v>
      </c>
      <c r="AC115" s="401"/>
      <c r="AD115" s="401"/>
      <c r="AE115" s="401"/>
      <c r="AF115" s="401"/>
      <c r="AG115" s="401"/>
      <c r="AH115" s="401"/>
      <c r="AI115" s="401"/>
      <c r="AJ115" s="401"/>
      <c r="AK115" s="401"/>
      <c r="AL115" s="401"/>
      <c r="AM115" s="401"/>
      <c r="AN115" s="401"/>
      <c r="AO115" s="401"/>
      <c r="AP115" s="401"/>
      <c r="AQ115" s="401"/>
      <c r="AR115" s="401"/>
      <c r="AS115" s="401"/>
      <c r="AT115" s="401"/>
      <c r="AU115" s="402"/>
    </row>
    <row r="116" spans="8:47" ht="15.75" thickBot="1" x14ac:dyDescent="0.3">
      <c r="H116" s="84">
        <v>306575</v>
      </c>
      <c r="I116" s="85">
        <v>111</v>
      </c>
      <c r="J116" s="87">
        <f t="shared" si="1"/>
        <v>306575</v>
      </c>
      <c r="L116" s="88">
        <v>111</v>
      </c>
      <c r="M116" s="89" t="s">
        <v>130</v>
      </c>
      <c r="AB116" s="2"/>
      <c r="AC116" s="129" t="s">
        <v>143</v>
      </c>
      <c r="AD116" s="403" t="s">
        <v>149</v>
      </c>
      <c r="AE116" s="404"/>
      <c r="AF116" s="405" t="s">
        <v>150</v>
      </c>
      <c r="AG116" s="405"/>
      <c r="AH116" s="405" t="s">
        <v>151</v>
      </c>
      <c r="AI116" s="405"/>
      <c r="AJ116" s="405" t="s">
        <v>152</v>
      </c>
      <c r="AK116" s="405"/>
      <c r="AL116" s="405" t="s">
        <v>153</v>
      </c>
      <c r="AM116" s="405"/>
      <c r="AN116" s="405" t="s">
        <v>179</v>
      </c>
      <c r="AO116" s="405"/>
      <c r="AP116" s="405" t="s">
        <v>180</v>
      </c>
      <c r="AQ116" s="405"/>
      <c r="AR116" s="129" t="s">
        <v>178</v>
      </c>
      <c r="AS116" s="129" t="s">
        <v>155</v>
      </c>
      <c r="AT116" s="129" t="s">
        <v>156</v>
      </c>
      <c r="AU116" s="129" t="s">
        <v>147</v>
      </c>
    </row>
    <row r="117" spans="8:47" ht="15.75" thickBot="1" x14ac:dyDescent="0.3">
      <c r="H117" s="84">
        <v>311500</v>
      </c>
      <c r="I117" s="85">
        <v>112</v>
      </c>
      <c r="J117" s="87">
        <f t="shared" si="1"/>
        <v>311500</v>
      </c>
      <c r="L117" s="88">
        <v>112</v>
      </c>
      <c r="M117" s="89" t="s">
        <v>130</v>
      </c>
      <c r="AB117" s="35" t="s">
        <v>183</v>
      </c>
      <c r="AC117" s="109">
        <v>4</v>
      </c>
      <c r="AD117" s="341">
        <v>1</v>
      </c>
      <c r="AE117" s="343"/>
      <c r="AF117" s="341">
        <v>1</v>
      </c>
      <c r="AG117" s="343"/>
      <c r="AH117" s="341">
        <v>1</v>
      </c>
      <c r="AI117" s="343"/>
      <c r="AJ117" s="341">
        <v>4</v>
      </c>
      <c r="AK117" s="343"/>
      <c r="AL117" s="341">
        <v>2</v>
      </c>
      <c r="AM117" s="343"/>
      <c r="AN117" s="341">
        <v>1</v>
      </c>
      <c r="AO117" s="343"/>
      <c r="AP117" s="341">
        <v>1</v>
      </c>
      <c r="AQ117" s="343"/>
      <c r="AR117" s="109">
        <v>1</v>
      </c>
      <c r="AS117" s="109">
        <v>5</v>
      </c>
      <c r="AT117" s="109">
        <v>3</v>
      </c>
      <c r="AU117" s="109">
        <v>1</v>
      </c>
    </row>
    <row r="118" spans="8:47" ht="15.75" thickBot="1" x14ac:dyDescent="0.3">
      <c r="H118" s="84">
        <v>316425</v>
      </c>
      <c r="I118" s="85">
        <v>113</v>
      </c>
      <c r="J118" s="87">
        <f t="shared" si="1"/>
        <v>316425</v>
      </c>
      <c r="L118" s="88">
        <v>113</v>
      </c>
      <c r="M118" s="89" t="s">
        <v>130</v>
      </c>
      <c r="AB118" s="35" t="s">
        <v>133</v>
      </c>
      <c r="AC118" s="109">
        <v>0</v>
      </c>
      <c r="AD118" s="341">
        <v>0</v>
      </c>
      <c r="AE118" s="343"/>
      <c r="AF118" s="341">
        <v>0</v>
      </c>
      <c r="AG118" s="343"/>
      <c r="AH118" s="341">
        <v>0</v>
      </c>
      <c r="AI118" s="343"/>
      <c r="AJ118" s="341">
        <v>0</v>
      </c>
      <c r="AK118" s="343"/>
      <c r="AL118" s="341">
        <v>0</v>
      </c>
      <c r="AM118" s="343"/>
      <c r="AN118" s="341">
        <v>0</v>
      </c>
      <c r="AO118" s="343"/>
      <c r="AP118" s="341">
        <v>0</v>
      </c>
      <c r="AQ118" s="343"/>
      <c r="AR118" s="109">
        <v>0</v>
      </c>
      <c r="AS118" s="109">
        <v>0</v>
      </c>
      <c r="AT118" s="109">
        <v>0</v>
      </c>
      <c r="AU118" s="109">
        <v>0</v>
      </c>
    </row>
    <row r="119" spans="8:47" ht="15.75" thickBot="1" x14ac:dyDescent="0.3">
      <c r="H119" s="84">
        <v>321350</v>
      </c>
      <c r="I119" s="85">
        <v>114</v>
      </c>
      <c r="J119" s="87">
        <f t="shared" si="1"/>
        <v>321350</v>
      </c>
      <c r="L119" s="88">
        <v>114</v>
      </c>
      <c r="M119" s="89" t="s">
        <v>130</v>
      </c>
      <c r="AB119" s="35" t="s">
        <v>184</v>
      </c>
      <c r="AC119" s="109">
        <v>0</v>
      </c>
      <c r="AD119" s="341">
        <v>0</v>
      </c>
      <c r="AE119" s="343"/>
      <c r="AF119" s="341">
        <v>0</v>
      </c>
      <c r="AG119" s="343"/>
      <c r="AH119" s="341">
        <v>0</v>
      </c>
      <c r="AI119" s="343"/>
      <c r="AJ119" s="341">
        <v>0</v>
      </c>
      <c r="AK119" s="343"/>
      <c r="AL119" s="341">
        <v>0</v>
      </c>
      <c r="AM119" s="343"/>
      <c r="AN119" s="341">
        <v>0</v>
      </c>
      <c r="AO119" s="343"/>
      <c r="AP119" s="341">
        <v>0</v>
      </c>
      <c r="AQ119" s="343"/>
      <c r="AR119" s="109">
        <v>0</v>
      </c>
      <c r="AS119" s="109">
        <v>0</v>
      </c>
      <c r="AT119" s="109">
        <v>0</v>
      </c>
      <c r="AU119" s="109">
        <v>0</v>
      </c>
    </row>
    <row r="120" spans="8:47" ht="15.75" thickBot="1" x14ac:dyDescent="0.3">
      <c r="H120" s="84">
        <v>326275</v>
      </c>
      <c r="I120" s="85">
        <v>115</v>
      </c>
      <c r="J120" s="87">
        <f t="shared" si="1"/>
        <v>326275</v>
      </c>
      <c r="L120" s="88">
        <v>115</v>
      </c>
      <c r="M120" s="89" t="s">
        <v>130</v>
      </c>
      <c r="AB120" s="35" t="s">
        <v>185</v>
      </c>
      <c r="AC120" s="109">
        <v>0</v>
      </c>
      <c r="AD120" s="341">
        <v>0</v>
      </c>
      <c r="AE120" s="343"/>
      <c r="AF120" s="341">
        <v>0</v>
      </c>
      <c r="AG120" s="343"/>
      <c r="AH120" s="341">
        <v>0</v>
      </c>
      <c r="AI120" s="343"/>
      <c r="AJ120" s="341">
        <v>0</v>
      </c>
      <c r="AK120" s="343"/>
      <c r="AL120" s="341">
        <v>0</v>
      </c>
      <c r="AM120" s="343"/>
      <c r="AN120" s="341">
        <v>0</v>
      </c>
      <c r="AO120" s="343"/>
      <c r="AP120" s="341">
        <v>0</v>
      </c>
      <c r="AQ120" s="343"/>
      <c r="AR120" s="109">
        <v>0</v>
      </c>
      <c r="AS120" s="109">
        <v>0</v>
      </c>
      <c r="AT120" s="109">
        <v>0</v>
      </c>
      <c r="AU120" s="109">
        <v>0</v>
      </c>
    </row>
    <row r="121" spans="8:47" ht="15.75" thickBot="1" x14ac:dyDescent="0.3">
      <c r="H121" s="84">
        <v>331200</v>
      </c>
      <c r="I121" s="85">
        <v>116</v>
      </c>
      <c r="J121" s="87">
        <f t="shared" si="1"/>
        <v>331200</v>
      </c>
      <c r="L121" s="88">
        <v>116</v>
      </c>
      <c r="M121" s="89" t="s">
        <v>130</v>
      </c>
      <c r="AB121" s="35" t="s">
        <v>187</v>
      </c>
      <c r="AC121" s="109">
        <v>0</v>
      </c>
      <c r="AD121" s="341">
        <v>0</v>
      </c>
      <c r="AE121" s="343"/>
      <c r="AF121" s="341">
        <v>0</v>
      </c>
      <c r="AG121" s="343"/>
      <c r="AH121" s="341">
        <v>0</v>
      </c>
      <c r="AI121" s="343"/>
      <c r="AJ121" s="341">
        <v>0</v>
      </c>
      <c r="AK121" s="343"/>
      <c r="AL121" s="341">
        <v>0</v>
      </c>
      <c r="AM121" s="343"/>
      <c r="AN121" s="341">
        <v>0</v>
      </c>
      <c r="AO121" s="343"/>
      <c r="AP121" s="341">
        <v>0</v>
      </c>
      <c r="AQ121" s="343"/>
      <c r="AR121" s="109">
        <v>0</v>
      </c>
      <c r="AS121" s="109">
        <v>0</v>
      </c>
      <c r="AT121" s="109">
        <v>0</v>
      </c>
      <c r="AU121" s="109">
        <v>0</v>
      </c>
    </row>
    <row r="122" spans="8:47" ht="15.75" thickBot="1" x14ac:dyDescent="0.3">
      <c r="H122" s="84">
        <v>336125</v>
      </c>
      <c r="I122" s="85">
        <v>117</v>
      </c>
      <c r="J122" s="87">
        <f t="shared" si="1"/>
        <v>336125</v>
      </c>
      <c r="L122" s="88">
        <v>117</v>
      </c>
      <c r="M122" s="89" t="s">
        <v>130</v>
      </c>
      <c r="AB122" s="35" t="s">
        <v>188</v>
      </c>
      <c r="AC122" s="109">
        <v>0</v>
      </c>
      <c r="AD122" s="341">
        <v>0</v>
      </c>
      <c r="AE122" s="343"/>
      <c r="AF122" s="341">
        <v>0</v>
      </c>
      <c r="AG122" s="343"/>
      <c r="AH122" s="341">
        <v>0</v>
      </c>
      <c r="AI122" s="343"/>
      <c r="AJ122" s="341">
        <v>0</v>
      </c>
      <c r="AK122" s="343"/>
      <c r="AL122" s="341">
        <v>0</v>
      </c>
      <c r="AM122" s="343"/>
      <c r="AN122" s="341">
        <v>0</v>
      </c>
      <c r="AO122" s="343"/>
      <c r="AP122" s="341">
        <v>0</v>
      </c>
      <c r="AQ122" s="343"/>
      <c r="AR122" s="109">
        <v>0</v>
      </c>
      <c r="AS122" s="109">
        <v>0</v>
      </c>
      <c r="AT122" s="109">
        <v>0</v>
      </c>
      <c r="AU122" s="109">
        <v>5</v>
      </c>
    </row>
    <row r="123" spans="8:47" ht="15.75" thickBot="1" x14ac:dyDescent="0.3">
      <c r="H123" s="84">
        <v>341050</v>
      </c>
      <c r="I123" s="85">
        <v>118</v>
      </c>
      <c r="J123" s="87">
        <f t="shared" si="1"/>
        <v>341050</v>
      </c>
      <c r="L123" s="88">
        <v>118</v>
      </c>
      <c r="M123" s="89" t="s">
        <v>130</v>
      </c>
      <c r="AB123" s="35" t="s">
        <v>189</v>
      </c>
      <c r="AC123" s="109">
        <v>0</v>
      </c>
      <c r="AD123" s="341">
        <v>0</v>
      </c>
      <c r="AE123" s="343"/>
      <c r="AF123" s="341">
        <v>0</v>
      </c>
      <c r="AG123" s="343"/>
      <c r="AH123" s="341">
        <v>0</v>
      </c>
      <c r="AI123" s="343"/>
      <c r="AJ123" s="341">
        <v>0</v>
      </c>
      <c r="AK123" s="343"/>
      <c r="AL123" s="341">
        <v>0</v>
      </c>
      <c r="AM123" s="343"/>
      <c r="AN123" s="341">
        <v>0</v>
      </c>
      <c r="AO123" s="343"/>
      <c r="AP123" s="341">
        <v>0</v>
      </c>
      <c r="AQ123" s="343"/>
      <c r="AR123" s="109">
        <v>0</v>
      </c>
      <c r="AS123" s="109">
        <v>0</v>
      </c>
      <c r="AT123" s="109">
        <v>0</v>
      </c>
      <c r="AU123" s="109">
        <v>0</v>
      </c>
    </row>
    <row r="124" spans="8:47" ht="15.75" thickBot="1" x14ac:dyDescent="0.3">
      <c r="H124" s="84">
        <v>345975</v>
      </c>
      <c r="I124" s="85">
        <v>119</v>
      </c>
      <c r="J124" s="87">
        <f t="shared" si="1"/>
        <v>345975</v>
      </c>
      <c r="L124" s="88">
        <v>119</v>
      </c>
      <c r="M124" s="89" t="s">
        <v>130</v>
      </c>
      <c r="AB124" s="10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</row>
    <row r="125" spans="8:47" ht="15.75" thickBot="1" x14ac:dyDescent="0.3">
      <c r="H125" s="84">
        <v>350900</v>
      </c>
      <c r="I125" s="85">
        <v>120</v>
      </c>
      <c r="J125" s="87">
        <f t="shared" si="1"/>
        <v>350900</v>
      </c>
      <c r="L125" s="88">
        <v>120</v>
      </c>
      <c r="M125" s="89" t="s">
        <v>130</v>
      </c>
      <c r="AB125" s="400" t="s">
        <v>195</v>
      </c>
      <c r="AC125" s="401"/>
      <c r="AD125" s="401"/>
      <c r="AE125" s="401"/>
      <c r="AF125" s="401"/>
      <c r="AG125" s="401"/>
      <c r="AH125" s="401"/>
      <c r="AI125" s="401"/>
      <c r="AJ125" s="401"/>
      <c r="AK125" s="401"/>
      <c r="AL125" s="401"/>
      <c r="AM125" s="401"/>
      <c r="AN125" s="401"/>
      <c r="AO125" s="401"/>
      <c r="AP125" s="401"/>
      <c r="AQ125" s="401"/>
      <c r="AR125" s="401"/>
      <c r="AS125" s="401"/>
      <c r="AT125" s="401"/>
      <c r="AU125" s="402"/>
    </row>
    <row r="126" spans="8:47" ht="15.75" thickBot="1" x14ac:dyDescent="0.3">
      <c r="H126" s="84">
        <v>355825</v>
      </c>
      <c r="I126" s="85">
        <v>121</v>
      </c>
      <c r="J126" s="87">
        <f t="shared" si="1"/>
        <v>355825</v>
      </c>
      <c r="L126" s="88">
        <v>121</v>
      </c>
      <c r="M126" s="89" t="s">
        <v>131</v>
      </c>
      <c r="AB126" s="2"/>
      <c r="AC126" s="129" t="s">
        <v>143</v>
      </c>
      <c r="AD126" s="403" t="s">
        <v>149</v>
      </c>
      <c r="AE126" s="404"/>
      <c r="AF126" s="405" t="s">
        <v>150</v>
      </c>
      <c r="AG126" s="405"/>
      <c r="AH126" s="405" t="s">
        <v>151</v>
      </c>
      <c r="AI126" s="405"/>
      <c r="AJ126" s="405" t="s">
        <v>152</v>
      </c>
      <c r="AK126" s="405"/>
      <c r="AL126" s="405" t="s">
        <v>153</v>
      </c>
      <c r="AM126" s="405"/>
      <c r="AN126" s="405" t="s">
        <v>179</v>
      </c>
      <c r="AO126" s="405"/>
      <c r="AP126" s="405" t="s">
        <v>180</v>
      </c>
      <c r="AQ126" s="405"/>
      <c r="AR126" s="129" t="s">
        <v>178</v>
      </c>
      <c r="AS126" s="129" t="s">
        <v>155</v>
      </c>
      <c r="AT126" s="129" t="s">
        <v>156</v>
      </c>
      <c r="AU126" s="129" t="s">
        <v>147</v>
      </c>
    </row>
    <row r="127" spans="8:47" ht="15.75" thickBot="1" x14ac:dyDescent="0.3">
      <c r="H127" s="84">
        <v>360750</v>
      </c>
      <c r="I127" s="85">
        <v>122</v>
      </c>
      <c r="J127" s="87">
        <f t="shared" si="1"/>
        <v>360750</v>
      </c>
      <c r="L127" s="88">
        <v>122</v>
      </c>
      <c r="M127" s="89" t="s">
        <v>131</v>
      </c>
      <c r="AB127" s="35" t="s">
        <v>183</v>
      </c>
      <c r="AC127" s="109">
        <v>0</v>
      </c>
      <c r="AD127" s="341">
        <v>0</v>
      </c>
      <c r="AE127" s="343"/>
      <c r="AF127" s="341">
        <v>0</v>
      </c>
      <c r="AG127" s="343"/>
      <c r="AH127" s="341">
        <v>0</v>
      </c>
      <c r="AI127" s="343"/>
      <c r="AJ127" s="341">
        <v>-2</v>
      </c>
      <c r="AK127" s="343"/>
      <c r="AL127" s="341">
        <v>-3</v>
      </c>
      <c r="AM127" s="343"/>
      <c r="AN127" s="341">
        <v>0</v>
      </c>
      <c r="AO127" s="343"/>
      <c r="AP127" s="341">
        <v>0</v>
      </c>
      <c r="AQ127" s="343"/>
      <c r="AR127" s="109">
        <v>0</v>
      </c>
      <c r="AS127" s="109">
        <v>0</v>
      </c>
      <c r="AT127" s="109">
        <v>0</v>
      </c>
      <c r="AU127" s="109">
        <v>-3</v>
      </c>
    </row>
    <row r="128" spans="8:47" ht="15.75" thickBot="1" x14ac:dyDescent="0.3">
      <c r="H128" s="84">
        <v>365675</v>
      </c>
      <c r="I128" s="85">
        <v>123</v>
      </c>
      <c r="J128" s="87">
        <f t="shared" si="1"/>
        <v>365675</v>
      </c>
      <c r="L128" s="88">
        <v>123</v>
      </c>
      <c r="M128" s="89" t="s">
        <v>131</v>
      </c>
      <c r="AB128" s="35" t="s">
        <v>133</v>
      </c>
      <c r="AC128" s="109">
        <v>-3</v>
      </c>
      <c r="AD128" s="341">
        <v>-3</v>
      </c>
      <c r="AE128" s="343"/>
      <c r="AF128" s="341">
        <v>-3</v>
      </c>
      <c r="AG128" s="343"/>
      <c r="AH128" s="341">
        <v>-3</v>
      </c>
      <c r="AI128" s="343"/>
      <c r="AJ128" s="341">
        <v>-3</v>
      </c>
      <c r="AK128" s="343"/>
      <c r="AL128" s="341">
        <v>0</v>
      </c>
      <c r="AM128" s="343"/>
      <c r="AN128" s="341">
        <v>-3</v>
      </c>
      <c r="AO128" s="343"/>
      <c r="AP128" s="341">
        <v>-3</v>
      </c>
      <c r="AQ128" s="343"/>
      <c r="AR128" s="109">
        <v>-3</v>
      </c>
      <c r="AS128" s="109">
        <v>-3</v>
      </c>
      <c r="AT128" s="109">
        <v>-3</v>
      </c>
      <c r="AU128" s="109">
        <v>-3</v>
      </c>
    </row>
    <row r="129" spans="8:47" ht="15.75" thickBot="1" x14ac:dyDescent="0.3">
      <c r="H129" s="84">
        <v>370600</v>
      </c>
      <c r="I129" s="85">
        <v>124</v>
      </c>
      <c r="J129" s="87">
        <f t="shared" si="1"/>
        <v>370600</v>
      </c>
      <c r="L129" s="88">
        <v>124</v>
      </c>
      <c r="M129" s="89" t="s">
        <v>131</v>
      </c>
      <c r="AB129" s="35" t="s">
        <v>184</v>
      </c>
      <c r="AC129" s="109">
        <v>-1</v>
      </c>
      <c r="AD129" s="341">
        <v>0</v>
      </c>
      <c r="AE129" s="343"/>
      <c r="AF129" s="341">
        <v>0</v>
      </c>
      <c r="AG129" s="343"/>
      <c r="AH129" s="341">
        <v>0</v>
      </c>
      <c r="AI129" s="343"/>
      <c r="AJ129" s="341">
        <v>0</v>
      </c>
      <c r="AK129" s="343"/>
      <c r="AL129" s="341">
        <v>0</v>
      </c>
      <c r="AM129" s="343"/>
      <c r="AN129" s="341">
        <v>0</v>
      </c>
      <c r="AO129" s="343"/>
      <c r="AP129" s="341">
        <v>0</v>
      </c>
      <c r="AQ129" s="343"/>
      <c r="AR129" s="109">
        <v>0</v>
      </c>
      <c r="AS129" s="109">
        <v>0</v>
      </c>
      <c r="AT129" s="109">
        <v>0</v>
      </c>
      <c r="AU129" s="109">
        <v>0</v>
      </c>
    </row>
    <row r="130" spans="8:47" ht="15.75" thickBot="1" x14ac:dyDescent="0.3">
      <c r="H130" s="84">
        <v>375525</v>
      </c>
      <c r="I130" s="85">
        <v>125</v>
      </c>
      <c r="J130" s="87">
        <f t="shared" si="1"/>
        <v>375525</v>
      </c>
      <c r="L130" s="88">
        <v>125</v>
      </c>
      <c r="M130" s="89" t="s">
        <v>131</v>
      </c>
      <c r="AB130" s="35" t="s">
        <v>185</v>
      </c>
      <c r="AC130" s="109">
        <v>0</v>
      </c>
      <c r="AD130" s="341">
        <v>0</v>
      </c>
      <c r="AE130" s="343"/>
      <c r="AF130" s="341">
        <v>0</v>
      </c>
      <c r="AG130" s="343"/>
      <c r="AH130" s="341">
        <v>0</v>
      </c>
      <c r="AI130" s="343"/>
      <c r="AJ130" s="341">
        <v>0</v>
      </c>
      <c r="AK130" s="343"/>
      <c r="AL130" s="341">
        <v>0</v>
      </c>
      <c r="AM130" s="343"/>
      <c r="AN130" s="341">
        <v>0</v>
      </c>
      <c r="AO130" s="343"/>
      <c r="AP130" s="341">
        <v>0</v>
      </c>
      <c r="AQ130" s="343"/>
      <c r="AR130" s="109">
        <v>0</v>
      </c>
      <c r="AS130" s="109">
        <v>0</v>
      </c>
      <c r="AT130" s="109">
        <v>0</v>
      </c>
      <c r="AU130" s="109">
        <v>0</v>
      </c>
    </row>
    <row r="131" spans="8:47" ht="15.75" thickBot="1" x14ac:dyDescent="0.3">
      <c r="H131" s="84">
        <v>380450</v>
      </c>
      <c r="I131" s="85">
        <v>126</v>
      </c>
      <c r="J131" s="87">
        <f t="shared" si="1"/>
        <v>380450</v>
      </c>
      <c r="L131" s="88">
        <v>126</v>
      </c>
      <c r="M131" s="89" t="s">
        <v>131</v>
      </c>
      <c r="AB131" s="35" t="s">
        <v>187</v>
      </c>
      <c r="AC131" s="109">
        <v>0</v>
      </c>
      <c r="AD131" s="341">
        <v>0</v>
      </c>
      <c r="AE131" s="343"/>
      <c r="AF131" s="341">
        <v>0</v>
      </c>
      <c r="AG131" s="343"/>
      <c r="AH131" s="341">
        <v>0</v>
      </c>
      <c r="AI131" s="343"/>
      <c r="AJ131" s="341">
        <v>0</v>
      </c>
      <c r="AK131" s="343"/>
      <c r="AL131" s="341">
        <v>0</v>
      </c>
      <c r="AM131" s="343"/>
      <c r="AN131" s="341">
        <v>0</v>
      </c>
      <c r="AO131" s="343"/>
      <c r="AP131" s="341">
        <v>0</v>
      </c>
      <c r="AQ131" s="343"/>
      <c r="AR131" s="109">
        <v>0</v>
      </c>
      <c r="AS131" s="109">
        <v>0</v>
      </c>
      <c r="AT131" s="109">
        <v>-5</v>
      </c>
      <c r="AU131" s="109">
        <v>0</v>
      </c>
    </row>
    <row r="132" spans="8:47" ht="15.75" thickBot="1" x14ac:dyDescent="0.3">
      <c r="H132" s="84">
        <v>385375</v>
      </c>
      <c r="I132" s="85">
        <v>127</v>
      </c>
      <c r="J132" s="87">
        <f t="shared" si="1"/>
        <v>385375</v>
      </c>
      <c r="L132" s="88">
        <v>127</v>
      </c>
      <c r="M132" s="89" t="s">
        <v>131</v>
      </c>
      <c r="AB132" s="35" t="s">
        <v>188</v>
      </c>
      <c r="AC132" s="109">
        <v>0</v>
      </c>
      <c r="AD132" s="341">
        <v>0</v>
      </c>
      <c r="AE132" s="343"/>
      <c r="AF132" s="341">
        <v>0</v>
      </c>
      <c r="AG132" s="343"/>
      <c r="AH132" s="341">
        <v>0</v>
      </c>
      <c r="AI132" s="343"/>
      <c r="AJ132" s="341">
        <v>0</v>
      </c>
      <c r="AK132" s="343"/>
      <c r="AL132" s="341">
        <v>0</v>
      </c>
      <c r="AM132" s="343"/>
      <c r="AN132" s="341">
        <v>0</v>
      </c>
      <c r="AO132" s="343"/>
      <c r="AP132" s="341">
        <v>0</v>
      </c>
      <c r="AQ132" s="343"/>
      <c r="AR132" s="109">
        <v>0</v>
      </c>
      <c r="AS132" s="109">
        <v>0</v>
      </c>
      <c r="AT132" s="109">
        <v>0</v>
      </c>
      <c r="AU132" s="109">
        <v>0</v>
      </c>
    </row>
    <row r="133" spans="8:47" ht="15.75" thickBot="1" x14ac:dyDescent="0.3">
      <c r="H133" s="84">
        <v>390300</v>
      </c>
      <c r="I133" s="85">
        <v>128</v>
      </c>
      <c r="J133" s="87">
        <f t="shared" si="1"/>
        <v>390300</v>
      </c>
      <c r="L133" s="88">
        <v>128</v>
      </c>
      <c r="M133" s="89" t="s">
        <v>131</v>
      </c>
      <c r="AB133" s="35" t="s">
        <v>189</v>
      </c>
      <c r="AC133" s="109">
        <v>0</v>
      </c>
      <c r="AD133" s="341">
        <v>0</v>
      </c>
      <c r="AE133" s="343"/>
      <c r="AF133" s="341">
        <v>0</v>
      </c>
      <c r="AG133" s="343"/>
      <c r="AH133" s="341">
        <v>0</v>
      </c>
      <c r="AI133" s="343"/>
      <c r="AJ133" s="341">
        <v>0</v>
      </c>
      <c r="AK133" s="343"/>
      <c r="AL133" s="341">
        <v>0</v>
      </c>
      <c r="AM133" s="343"/>
      <c r="AN133" s="341">
        <v>0</v>
      </c>
      <c r="AO133" s="343"/>
      <c r="AP133" s="341">
        <v>0</v>
      </c>
      <c r="AQ133" s="343"/>
      <c r="AR133" s="109">
        <v>0</v>
      </c>
      <c r="AS133" s="109">
        <v>0</v>
      </c>
      <c r="AT133" s="109">
        <v>0</v>
      </c>
      <c r="AU133" s="109">
        <v>0</v>
      </c>
    </row>
    <row r="134" spans="8:47" ht="15.75" thickBot="1" x14ac:dyDescent="0.3">
      <c r="H134" s="84">
        <v>395225</v>
      </c>
      <c r="I134" s="85">
        <v>129</v>
      </c>
      <c r="J134" s="87">
        <f t="shared" ref="J134:J135" si="2">H134</f>
        <v>395225</v>
      </c>
      <c r="L134" s="88">
        <v>129</v>
      </c>
      <c r="M134" s="89" t="s">
        <v>131</v>
      </c>
      <c r="AB134" s="10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</row>
    <row r="135" spans="8:47" ht="15.75" thickBot="1" x14ac:dyDescent="0.3">
      <c r="H135" s="84">
        <v>400150</v>
      </c>
      <c r="I135" s="85">
        <v>130</v>
      </c>
      <c r="J135" s="87">
        <f t="shared" si="2"/>
        <v>400150</v>
      </c>
      <c r="L135" s="88">
        <v>130</v>
      </c>
      <c r="M135" s="89" t="s">
        <v>131</v>
      </c>
      <c r="AB135" s="400" t="s">
        <v>167</v>
      </c>
      <c r="AC135" s="401"/>
      <c r="AD135" s="401"/>
      <c r="AE135" s="401"/>
      <c r="AF135" s="401"/>
      <c r="AG135" s="401"/>
      <c r="AH135" s="401"/>
      <c r="AI135" s="401"/>
      <c r="AJ135" s="401"/>
      <c r="AK135" s="401"/>
      <c r="AL135" s="401"/>
      <c r="AM135" s="401"/>
      <c r="AN135" s="401"/>
      <c r="AO135" s="401"/>
      <c r="AP135" s="401"/>
      <c r="AQ135" s="401"/>
      <c r="AR135" s="401"/>
      <c r="AS135" s="401"/>
      <c r="AT135" s="401"/>
      <c r="AU135" s="402"/>
    </row>
    <row r="136" spans="8:47" x14ac:dyDescent="0.25">
      <c r="AB136" s="2"/>
      <c r="AC136" s="129" t="s">
        <v>143</v>
      </c>
      <c r="AD136" s="403" t="s">
        <v>149</v>
      </c>
      <c r="AE136" s="404"/>
      <c r="AF136" s="405" t="s">
        <v>150</v>
      </c>
      <c r="AG136" s="405"/>
      <c r="AH136" s="405" t="s">
        <v>151</v>
      </c>
      <c r="AI136" s="405"/>
      <c r="AJ136" s="405" t="s">
        <v>152</v>
      </c>
      <c r="AK136" s="405"/>
      <c r="AL136" s="405" t="s">
        <v>153</v>
      </c>
      <c r="AM136" s="405"/>
      <c r="AN136" s="405" t="s">
        <v>179</v>
      </c>
      <c r="AO136" s="405"/>
      <c r="AP136" s="405" t="s">
        <v>180</v>
      </c>
      <c r="AQ136" s="405"/>
      <c r="AR136" s="129" t="s">
        <v>178</v>
      </c>
      <c r="AS136" s="129" t="s">
        <v>155</v>
      </c>
      <c r="AT136" s="129" t="s">
        <v>156</v>
      </c>
      <c r="AU136" s="129" t="s">
        <v>147</v>
      </c>
    </row>
    <row r="137" spans="8:47" x14ac:dyDescent="0.25">
      <c r="AB137" s="35" t="s">
        <v>183</v>
      </c>
      <c r="AC137" s="109">
        <v>0</v>
      </c>
      <c r="AD137" s="341">
        <v>0</v>
      </c>
      <c r="AE137" s="343"/>
      <c r="AF137" s="341">
        <v>0</v>
      </c>
      <c r="AG137" s="343"/>
      <c r="AH137" s="341">
        <v>0</v>
      </c>
      <c r="AI137" s="343"/>
      <c r="AJ137" s="341">
        <v>0</v>
      </c>
      <c r="AK137" s="343"/>
      <c r="AL137" s="341">
        <v>0</v>
      </c>
      <c r="AM137" s="343"/>
      <c r="AN137" s="341">
        <v>0</v>
      </c>
      <c r="AO137" s="343"/>
      <c r="AP137" s="341">
        <v>0</v>
      </c>
      <c r="AQ137" s="343"/>
      <c r="AR137" s="109">
        <v>0</v>
      </c>
      <c r="AS137" s="109">
        <v>0</v>
      </c>
      <c r="AT137" s="109">
        <v>0</v>
      </c>
      <c r="AU137" s="109">
        <v>0</v>
      </c>
    </row>
    <row r="138" spans="8:47" x14ac:dyDescent="0.25">
      <c r="AB138" s="35" t="s">
        <v>133</v>
      </c>
      <c r="AC138" s="109">
        <v>0</v>
      </c>
      <c r="AD138" s="341">
        <v>0</v>
      </c>
      <c r="AE138" s="343"/>
      <c r="AF138" s="341">
        <v>0</v>
      </c>
      <c r="AG138" s="343"/>
      <c r="AH138" s="341">
        <v>0</v>
      </c>
      <c r="AI138" s="343"/>
      <c r="AJ138" s="341">
        <v>0</v>
      </c>
      <c r="AK138" s="343"/>
      <c r="AL138" s="341">
        <v>0</v>
      </c>
      <c r="AM138" s="343"/>
      <c r="AN138" s="341">
        <v>0</v>
      </c>
      <c r="AO138" s="343"/>
      <c r="AP138" s="341">
        <v>0</v>
      </c>
      <c r="AQ138" s="343"/>
      <c r="AR138" s="109">
        <v>0</v>
      </c>
      <c r="AS138" s="109">
        <v>0</v>
      </c>
      <c r="AT138" s="109">
        <v>0</v>
      </c>
      <c r="AU138" s="109">
        <v>0</v>
      </c>
    </row>
    <row r="139" spans="8:47" x14ac:dyDescent="0.25">
      <c r="AB139" s="35" t="s">
        <v>184</v>
      </c>
      <c r="AC139" s="109">
        <v>0</v>
      </c>
      <c r="AD139" s="341">
        <v>0</v>
      </c>
      <c r="AE139" s="343"/>
      <c r="AF139" s="341">
        <v>0</v>
      </c>
      <c r="AG139" s="343"/>
      <c r="AH139" s="341">
        <v>0</v>
      </c>
      <c r="AI139" s="343"/>
      <c r="AJ139" s="341">
        <v>0</v>
      </c>
      <c r="AK139" s="343"/>
      <c r="AL139" s="341">
        <v>0</v>
      </c>
      <c r="AM139" s="343"/>
      <c r="AN139" s="341">
        <v>0</v>
      </c>
      <c r="AO139" s="343"/>
      <c r="AP139" s="341">
        <v>0</v>
      </c>
      <c r="AQ139" s="343"/>
      <c r="AR139" s="109">
        <v>0</v>
      </c>
      <c r="AS139" s="109">
        <v>0</v>
      </c>
      <c r="AT139" s="109">
        <v>0</v>
      </c>
      <c r="AU139" s="109">
        <v>0</v>
      </c>
    </row>
    <row r="140" spans="8:47" x14ac:dyDescent="0.25">
      <c r="AB140" s="35" t="s">
        <v>185</v>
      </c>
      <c r="AC140" s="109">
        <v>0</v>
      </c>
      <c r="AD140" s="341">
        <v>0</v>
      </c>
      <c r="AE140" s="343"/>
      <c r="AF140" s="341">
        <v>0</v>
      </c>
      <c r="AG140" s="343"/>
      <c r="AH140" s="341">
        <v>0</v>
      </c>
      <c r="AI140" s="343"/>
      <c r="AJ140" s="341">
        <v>0</v>
      </c>
      <c r="AK140" s="343"/>
      <c r="AL140" s="341">
        <v>0</v>
      </c>
      <c r="AM140" s="343"/>
      <c r="AN140" s="341">
        <v>0</v>
      </c>
      <c r="AO140" s="343"/>
      <c r="AP140" s="341">
        <v>0</v>
      </c>
      <c r="AQ140" s="343"/>
      <c r="AR140" s="109">
        <v>0</v>
      </c>
      <c r="AS140" s="109">
        <v>0</v>
      </c>
      <c r="AT140" s="109">
        <v>0</v>
      </c>
      <c r="AU140" s="109">
        <v>0</v>
      </c>
    </row>
    <row r="141" spans="8:47" x14ac:dyDescent="0.25">
      <c r="AB141" s="35" t="s">
        <v>187</v>
      </c>
      <c r="AC141" s="109">
        <v>0</v>
      </c>
      <c r="AD141" s="341">
        <v>0</v>
      </c>
      <c r="AE141" s="343"/>
      <c r="AF141" s="341">
        <v>0</v>
      </c>
      <c r="AG141" s="343"/>
      <c r="AH141" s="341">
        <v>0</v>
      </c>
      <c r="AI141" s="343"/>
      <c r="AJ141" s="341">
        <v>0</v>
      </c>
      <c r="AK141" s="343"/>
      <c r="AL141" s="341">
        <v>0</v>
      </c>
      <c r="AM141" s="343"/>
      <c r="AN141" s="341">
        <v>0</v>
      </c>
      <c r="AO141" s="343"/>
      <c r="AP141" s="341">
        <v>0</v>
      </c>
      <c r="AQ141" s="343"/>
      <c r="AR141" s="109">
        <v>0</v>
      </c>
      <c r="AS141" s="109">
        <v>0</v>
      </c>
      <c r="AT141" s="109">
        <v>0</v>
      </c>
      <c r="AU141" s="109">
        <v>0</v>
      </c>
    </row>
    <row r="142" spans="8:47" x14ac:dyDescent="0.25">
      <c r="AB142" s="35" t="s">
        <v>188</v>
      </c>
      <c r="AC142" s="109">
        <v>0</v>
      </c>
      <c r="AD142" s="341">
        <v>0</v>
      </c>
      <c r="AE142" s="343"/>
      <c r="AF142" s="341">
        <v>0</v>
      </c>
      <c r="AG142" s="343"/>
      <c r="AH142" s="341">
        <v>0</v>
      </c>
      <c r="AI142" s="343"/>
      <c r="AJ142" s="341">
        <v>0</v>
      </c>
      <c r="AK142" s="343"/>
      <c r="AL142" s="341">
        <v>0</v>
      </c>
      <c r="AM142" s="343"/>
      <c r="AN142" s="341">
        <v>0</v>
      </c>
      <c r="AO142" s="343"/>
      <c r="AP142" s="341">
        <v>0</v>
      </c>
      <c r="AQ142" s="343"/>
      <c r="AR142" s="109">
        <v>0</v>
      </c>
      <c r="AS142" s="109">
        <v>0</v>
      </c>
      <c r="AT142" s="109">
        <v>0</v>
      </c>
      <c r="AU142" s="109">
        <v>0</v>
      </c>
    </row>
    <row r="143" spans="8:47" x14ac:dyDescent="0.25">
      <c r="AB143" s="35" t="s">
        <v>189</v>
      </c>
      <c r="AC143" s="109">
        <v>0</v>
      </c>
      <c r="AD143" s="341">
        <v>0</v>
      </c>
      <c r="AE143" s="343"/>
      <c r="AF143" s="341">
        <v>0</v>
      </c>
      <c r="AG143" s="343"/>
      <c r="AH143" s="341">
        <v>0</v>
      </c>
      <c r="AI143" s="343"/>
      <c r="AJ143" s="341">
        <v>0</v>
      </c>
      <c r="AK143" s="343"/>
      <c r="AL143" s="341">
        <v>0</v>
      </c>
      <c r="AM143" s="343"/>
      <c r="AN143" s="341">
        <v>0</v>
      </c>
      <c r="AO143" s="343"/>
      <c r="AP143" s="341">
        <v>0</v>
      </c>
      <c r="AQ143" s="343"/>
      <c r="AR143" s="109">
        <v>0</v>
      </c>
      <c r="AS143" s="109">
        <v>0</v>
      </c>
      <c r="AT143" s="109">
        <v>0</v>
      </c>
      <c r="AU143" s="109">
        <v>0</v>
      </c>
    </row>
  </sheetData>
  <mergeCells count="579">
    <mergeCell ref="AN133:AO133"/>
    <mergeCell ref="AP133:AQ133"/>
    <mergeCell ref="AD133:AE133"/>
    <mergeCell ref="AF133:AG133"/>
    <mergeCell ref="AH133:AI133"/>
    <mergeCell ref="AJ133:AK133"/>
    <mergeCell ref="AL133:AM133"/>
    <mergeCell ref="AN131:AO131"/>
    <mergeCell ref="AP131:AQ131"/>
    <mergeCell ref="AD132:AE132"/>
    <mergeCell ref="AF132:AG132"/>
    <mergeCell ref="AH132:AI132"/>
    <mergeCell ref="AJ132:AK132"/>
    <mergeCell ref="AL132:AM132"/>
    <mergeCell ref="AN132:AO132"/>
    <mergeCell ref="AP132:AQ132"/>
    <mergeCell ref="AD131:AE131"/>
    <mergeCell ref="AF131:AG131"/>
    <mergeCell ref="AH131:AI131"/>
    <mergeCell ref="AJ131:AK131"/>
    <mergeCell ref="AL131:AM131"/>
    <mergeCell ref="AN129:AO129"/>
    <mergeCell ref="AP129:AQ129"/>
    <mergeCell ref="AD130:AE130"/>
    <mergeCell ref="AF130:AG130"/>
    <mergeCell ref="AH130:AI130"/>
    <mergeCell ref="AJ130:AK130"/>
    <mergeCell ref="AL130:AM130"/>
    <mergeCell ref="AN130:AO130"/>
    <mergeCell ref="AP130:AQ130"/>
    <mergeCell ref="AD129:AE129"/>
    <mergeCell ref="AF129:AG129"/>
    <mergeCell ref="AH129:AI129"/>
    <mergeCell ref="AJ129:AK129"/>
    <mergeCell ref="AL129:AM129"/>
    <mergeCell ref="AD128:AE128"/>
    <mergeCell ref="AF128:AG128"/>
    <mergeCell ref="AH128:AI128"/>
    <mergeCell ref="AJ128:AK128"/>
    <mergeCell ref="AL128:AM128"/>
    <mergeCell ref="AN128:AO128"/>
    <mergeCell ref="AP128:AQ128"/>
    <mergeCell ref="AB125:AU125"/>
    <mergeCell ref="AD126:AE126"/>
    <mergeCell ref="AF126:AG126"/>
    <mergeCell ref="AH126:AI126"/>
    <mergeCell ref="AJ126:AK126"/>
    <mergeCell ref="AL126:AM126"/>
    <mergeCell ref="AN126:AO126"/>
    <mergeCell ref="AP126:AQ126"/>
    <mergeCell ref="AD127:AE127"/>
    <mergeCell ref="AF127:AG127"/>
    <mergeCell ref="AH127:AI127"/>
    <mergeCell ref="AJ127:AK127"/>
    <mergeCell ref="AL127:AM127"/>
    <mergeCell ref="AN127:AO127"/>
    <mergeCell ref="AP127:AQ127"/>
    <mergeCell ref="AN122:AO122"/>
    <mergeCell ref="AP122:AQ122"/>
    <mergeCell ref="AD123:AE123"/>
    <mergeCell ref="AF123:AG123"/>
    <mergeCell ref="AH123:AI123"/>
    <mergeCell ref="AJ123:AK123"/>
    <mergeCell ref="AL123:AM123"/>
    <mergeCell ref="AN123:AO123"/>
    <mergeCell ref="AP123:AQ123"/>
    <mergeCell ref="AD122:AE122"/>
    <mergeCell ref="AF122:AG122"/>
    <mergeCell ref="AH122:AI122"/>
    <mergeCell ref="AJ122:AK122"/>
    <mergeCell ref="AL122:AM122"/>
    <mergeCell ref="AN120:AO120"/>
    <mergeCell ref="AP120:AQ120"/>
    <mergeCell ref="AD121:AE121"/>
    <mergeCell ref="AF121:AG121"/>
    <mergeCell ref="AH121:AI121"/>
    <mergeCell ref="AJ121:AK121"/>
    <mergeCell ref="AL121:AM121"/>
    <mergeCell ref="AN121:AO121"/>
    <mergeCell ref="AP121:AQ121"/>
    <mergeCell ref="AD120:AE120"/>
    <mergeCell ref="AF120:AG120"/>
    <mergeCell ref="AH120:AI120"/>
    <mergeCell ref="AJ120:AK120"/>
    <mergeCell ref="AL120:AM120"/>
    <mergeCell ref="AN113:AO113"/>
    <mergeCell ref="AP113:AQ113"/>
    <mergeCell ref="AD113:AE113"/>
    <mergeCell ref="AF113:AG113"/>
    <mergeCell ref="AH113:AI113"/>
    <mergeCell ref="AJ113:AK113"/>
    <mergeCell ref="AL113:AM113"/>
    <mergeCell ref="AD119:AE119"/>
    <mergeCell ref="AF119:AG119"/>
    <mergeCell ref="AH119:AI119"/>
    <mergeCell ref="AJ119:AK119"/>
    <mergeCell ref="AL119:AM119"/>
    <mergeCell ref="AN119:AO119"/>
    <mergeCell ref="AP119:AQ119"/>
    <mergeCell ref="AD116:AE116"/>
    <mergeCell ref="AF116:AG116"/>
    <mergeCell ref="AH116:AI116"/>
    <mergeCell ref="AJ116:AK116"/>
    <mergeCell ref="AL116:AM116"/>
    <mergeCell ref="AN116:AO116"/>
    <mergeCell ref="AP116:AQ116"/>
    <mergeCell ref="AB115:AU115"/>
    <mergeCell ref="AD117:AE117"/>
    <mergeCell ref="AF117:AG117"/>
    <mergeCell ref="AN111:AO111"/>
    <mergeCell ref="AP111:AQ111"/>
    <mergeCell ref="AD112:AE112"/>
    <mergeCell ref="AF112:AG112"/>
    <mergeCell ref="AH112:AI112"/>
    <mergeCell ref="AJ112:AK112"/>
    <mergeCell ref="AL112:AM112"/>
    <mergeCell ref="AN112:AO112"/>
    <mergeCell ref="AP112:AQ112"/>
    <mergeCell ref="AD111:AE111"/>
    <mergeCell ref="AF111:AG111"/>
    <mergeCell ref="AH111:AI111"/>
    <mergeCell ref="AJ111:AK111"/>
    <mergeCell ref="AL111:AM111"/>
    <mergeCell ref="AB105:AU105"/>
    <mergeCell ref="AD110:AE110"/>
    <mergeCell ref="AF110:AG110"/>
    <mergeCell ref="AH110:AI110"/>
    <mergeCell ref="AJ110:AK110"/>
    <mergeCell ref="AL110:AM110"/>
    <mergeCell ref="AN110:AO110"/>
    <mergeCell ref="AP110:AQ110"/>
    <mergeCell ref="AN106:AO106"/>
    <mergeCell ref="AP106:AQ106"/>
    <mergeCell ref="AD107:AE107"/>
    <mergeCell ref="AF107:AG107"/>
    <mergeCell ref="AH107:AI107"/>
    <mergeCell ref="AJ107:AK107"/>
    <mergeCell ref="AL107:AM107"/>
    <mergeCell ref="AN107:AO107"/>
    <mergeCell ref="AP107:AQ107"/>
    <mergeCell ref="AD106:AE106"/>
    <mergeCell ref="AF106:AG106"/>
    <mergeCell ref="AH106:AI106"/>
    <mergeCell ref="AJ106:AK106"/>
    <mergeCell ref="AL106:AM106"/>
    <mergeCell ref="AD108:AE108"/>
    <mergeCell ref="AF108:AG108"/>
    <mergeCell ref="AN102:AO102"/>
    <mergeCell ref="AP102:AQ102"/>
    <mergeCell ref="AD103:AE103"/>
    <mergeCell ref="AF103:AG103"/>
    <mergeCell ref="AH103:AI103"/>
    <mergeCell ref="AJ103:AK103"/>
    <mergeCell ref="AL103:AM103"/>
    <mergeCell ref="AN103:AO103"/>
    <mergeCell ref="AP103:AQ103"/>
    <mergeCell ref="AD102:AE102"/>
    <mergeCell ref="AF102:AG102"/>
    <mergeCell ref="AH102:AI102"/>
    <mergeCell ref="AJ102:AK102"/>
    <mergeCell ref="AL102:AM102"/>
    <mergeCell ref="AD101:AE101"/>
    <mergeCell ref="AF101:AG101"/>
    <mergeCell ref="AH101:AI101"/>
    <mergeCell ref="AJ101:AK101"/>
    <mergeCell ref="AL101:AM101"/>
    <mergeCell ref="AN101:AO101"/>
    <mergeCell ref="AP101:AQ101"/>
    <mergeCell ref="AN97:AO97"/>
    <mergeCell ref="AP97:AQ97"/>
    <mergeCell ref="AD98:AE98"/>
    <mergeCell ref="AF98:AG98"/>
    <mergeCell ref="AH98:AI98"/>
    <mergeCell ref="AJ98:AK98"/>
    <mergeCell ref="AL98:AM98"/>
    <mergeCell ref="AN98:AO98"/>
    <mergeCell ref="AP98:AQ98"/>
    <mergeCell ref="AD97:AE97"/>
    <mergeCell ref="AF97:AG97"/>
    <mergeCell ref="AH97:AI97"/>
    <mergeCell ref="AJ97:AK97"/>
    <mergeCell ref="AL97:AM97"/>
    <mergeCell ref="AD99:AE99"/>
    <mergeCell ref="AF99:AG99"/>
    <mergeCell ref="AH99:AI99"/>
    <mergeCell ref="AN93:AO93"/>
    <mergeCell ref="AP93:AQ93"/>
    <mergeCell ref="AD93:AE93"/>
    <mergeCell ref="AF93:AG93"/>
    <mergeCell ref="AH93:AI93"/>
    <mergeCell ref="AJ93:AK93"/>
    <mergeCell ref="AL93:AM93"/>
    <mergeCell ref="AD96:AE96"/>
    <mergeCell ref="AF96:AG96"/>
    <mergeCell ref="AH96:AI96"/>
    <mergeCell ref="AJ96:AK96"/>
    <mergeCell ref="AL96:AM96"/>
    <mergeCell ref="AN96:AO96"/>
    <mergeCell ref="AP96:AQ96"/>
    <mergeCell ref="AB95:AU95"/>
    <mergeCell ref="AD92:AE92"/>
    <mergeCell ref="AF92:AG92"/>
    <mergeCell ref="AH92:AI92"/>
    <mergeCell ref="AJ92:AK92"/>
    <mergeCell ref="AL92:AM92"/>
    <mergeCell ref="AN92:AO92"/>
    <mergeCell ref="AP92:AQ92"/>
    <mergeCell ref="AN88:AO88"/>
    <mergeCell ref="AP88:AQ88"/>
    <mergeCell ref="AD89:AE89"/>
    <mergeCell ref="AF89:AG89"/>
    <mergeCell ref="AH89:AI89"/>
    <mergeCell ref="AJ89:AK89"/>
    <mergeCell ref="AL89:AM89"/>
    <mergeCell ref="AN89:AO89"/>
    <mergeCell ref="AP89:AQ89"/>
    <mergeCell ref="AD88:AE88"/>
    <mergeCell ref="AF88:AG88"/>
    <mergeCell ref="AH88:AI88"/>
    <mergeCell ref="AJ88:AK88"/>
    <mergeCell ref="AL88:AM88"/>
    <mergeCell ref="AD90:AE90"/>
    <mergeCell ref="AF90:AG90"/>
    <mergeCell ref="AH90:AI90"/>
    <mergeCell ref="AB85:AU85"/>
    <mergeCell ref="AN86:AO86"/>
    <mergeCell ref="AP86:AQ86"/>
    <mergeCell ref="AD87:AE87"/>
    <mergeCell ref="AF87:AG87"/>
    <mergeCell ref="AH87:AI87"/>
    <mergeCell ref="AJ87:AK87"/>
    <mergeCell ref="AL87:AM87"/>
    <mergeCell ref="AN87:AO87"/>
    <mergeCell ref="AP87:AQ87"/>
    <mergeCell ref="AD86:AE86"/>
    <mergeCell ref="AF86:AG86"/>
    <mergeCell ref="AH86:AI86"/>
    <mergeCell ref="AJ86:AK86"/>
    <mergeCell ref="AL86:AM86"/>
    <mergeCell ref="AD83:AE83"/>
    <mergeCell ref="AF83:AG83"/>
    <mergeCell ref="AH83:AI83"/>
    <mergeCell ref="AJ83:AK83"/>
    <mergeCell ref="AL83:AM83"/>
    <mergeCell ref="AN83:AO83"/>
    <mergeCell ref="AP83:AQ83"/>
    <mergeCell ref="AN79:AO79"/>
    <mergeCell ref="AP79:AQ79"/>
    <mergeCell ref="AD80:AE80"/>
    <mergeCell ref="AF80:AG80"/>
    <mergeCell ref="AH80:AI80"/>
    <mergeCell ref="AJ80:AK80"/>
    <mergeCell ref="AL80:AM80"/>
    <mergeCell ref="AN80:AO80"/>
    <mergeCell ref="AP80:AQ80"/>
    <mergeCell ref="AD79:AE79"/>
    <mergeCell ref="AF79:AG79"/>
    <mergeCell ref="AH79:AI79"/>
    <mergeCell ref="AJ79:AK79"/>
    <mergeCell ref="AL79:AM79"/>
    <mergeCell ref="AD81:AE81"/>
    <mergeCell ref="AF81:AG81"/>
    <mergeCell ref="AH81:AI81"/>
    <mergeCell ref="AD78:AE78"/>
    <mergeCell ref="AF78:AG78"/>
    <mergeCell ref="AH78:AI78"/>
    <mergeCell ref="AJ78:AK78"/>
    <mergeCell ref="AL78:AM78"/>
    <mergeCell ref="AN78:AO78"/>
    <mergeCell ref="AP78:AQ78"/>
    <mergeCell ref="AD77:AE77"/>
    <mergeCell ref="AF77:AG77"/>
    <mergeCell ref="AH77:AI77"/>
    <mergeCell ref="AJ77:AK77"/>
    <mergeCell ref="AL77:AM77"/>
    <mergeCell ref="AD76:AE76"/>
    <mergeCell ref="AF76:AG76"/>
    <mergeCell ref="AH76:AI76"/>
    <mergeCell ref="AJ76:AK76"/>
    <mergeCell ref="AL76:AM76"/>
    <mergeCell ref="AN76:AO76"/>
    <mergeCell ref="AP76:AQ76"/>
    <mergeCell ref="AB75:AU75"/>
    <mergeCell ref="AN77:AO77"/>
    <mergeCell ref="AP77:AQ77"/>
    <mergeCell ref="AN70:AO70"/>
    <mergeCell ref="AP70:AQ70"/>
    <mergeCell ref="AD71:AE71"/>
    <mergeCell ref="AF71:AG71"/>
    <mergeCell ref="AH71:AI71"/>
    <mergeCell ref="AJ71:AK71"/>
    <mergeCell ref="AL71:AM71"/>
    <mergeCell ref="AN71:AO71"/>
    <mergeCell ref="AP71:AQ71"/>
    <mergeCell ref="AD70:AE70"/>
    <mergeCell ref="AF70:AG70"/>
    <mergeCell ref="AH70:AI70"/>
    <mergeCell ref="AJ70:AK70"/>
    <mergeCell ref="AL70:AM70"/>
    <mergeCell ref="AN68:AO68"/>
    <mergeCell ref="AP68:AQ68"/>
    <mergeCell ref="AD69:AE69"/>
    <mergeCell ref="AF69:AG69"/>
    <mergeCell ref="AH69:AI69"/>
    <mergeCell ref="AJ69:AK69"/>
    <mergeCell ref="AL69:AM69"/>
    <mergeCell ref="AN69:AO69"/>
    <mergeCell ref="AP69:AQ69"/>
    <mergeCell ref="AD68:AE68"/>
    <mergeCell ref="AF68:AG68"/>
    <mergeCell ref="AH68:AI68"/>
    <mergeCell ref="AJ68:AK68"/>
    <mergeCell ref="AL68:AM68"/>
    <mergeCell ref="AH67:AI67"/>
    <mergeCell ref="AJ67:AK67"/>
    <mergeCell ref="AL67:AM67"/>
    <mergeCell ref="AN67:AO67"/>
    <mergeCell ref="AP67:AQ67"/>
    <mergeCell ref="AD66:AE66"/>
    <mergeCell ref="AF66:AG66"/>
    <mergeCell ref="AH66:AI66"/>
    <mergeCell ref="AJ66:AK66"/>
    <mergeCell ref="AL66:AM66"/>
    <mergeCell ref="AD67:AE67"/>
    <mergeCell ref="AF67:AG67"/>
    <mergeCell ref="AP60:AQ60"/>
    <mergeCell ref="AN61:AO61"/>
    <mergeCell ref="AP61:AQ61"/>
    <mergeCell ref="AN62:AO62"/>
    <mergeCell ref="AP62:AQ62"/>
    <mergeCell ref="AD62:AE62"/>
    <mergeCell ref="AJ61:AK61"/>
    <mergeCell ref="AL61:AM61"/>
    <mergeCell ref="AN66:AO66"/>
    <mergeCell ref="AP66:AQ66"/>
    <mergeCell ref="AD63:AE63"/>
    <mergeCell ref="AF63:AG63"/>
    <mergeCell ref="AH63:AI63"/>
    <mergeCell ref="AJ63:AK63"/>
    <mergeCell ref="AL63:AM63"/>
    <mergeCell ref="AN63:AO63"/>
    <mergeCell ref="AP63:AQ63"/>
    <mergeCell ref="AB65:AU65"/>
    <mergeCell ref="AP57:AQ57"/>
    <mergeCell ref="AN58:AO58"/>
    <mergeCell ref="AP58:AQ58"/>
    <mergeCell ref="AN59:AO59"/>
    <mergeCell ref="AP59:AQ59"/>
    <mergeCell ref="AF62:AG62"/>
    <mergeCell ref="AH62:AI62"/>
    <mergeCell ref="AJ62:AK62"/>
    <mergeCell ref="AL62:AM62"/>
    <mergeCell ref="AN57:AO57"/>
    <mergeCell ref="AN60:AO60"/>
    <mergeCell ref="AF58:AG58"/>
    <mergeCell ref="AH58:AI58"/>
    <mergeCell ref="AL58:AM58"/>
    <mergeCell ref="AF59:AG59"/>
    <mergeCell ref="AH59:AI59"/>
    <mergeCell ref="AJ59:AK59"/>
    <mergeCell ref="AL59:AM59"/>
    <mergeCell ref="AF60:AG60"/>
    <mergeCell ref="AH60:AI60"/>
    <mergeCell ref="AJ60:AK60"/>
    <mergeCell ref="AL60:AM60"/>
    <mergeCell ref="AF61:AG61"/>
    <mergeCell ref="AH61:AI61"/>
    <mergeCell ref="AL57:AM57"/>
    <mergeCell ref="AD58:AE58"/>
    <mergeCell ref="AD59:AE59"/>
    <mergeCell ref="AD60:AE60"/>
    <mergeCell ref="AD61:AE61"/>
    <mergeCell ref="AJ57:AK57"/>
    <mergeCell ref="AJ58:AK58"/>
    <mergeCell ref="AD57:AE57"/>
    <mergeCell ref="AF57:AG57"/>
    <mergeCell ref="AH57:AI57"/>
    <mergeCell ref="AT52:AU52"/>
    <mergeCell ref="AD56:AE56"/>
    <mergeCell ref="AF56:AG56"/>
    <mergeCell ref="AH56:AI56"/>
    <mergeCell ref="AJ56:AK56"/>
    <mergeCell ref="AL56:AM56"/>
    <mergeCell ref="AN56:AO56"/>
    <mergeCell ref="AP56:AQ56"/>
    <mergeCell ref="AB55:AU55"/>
    <mergeCell ref="AC51:AD51"/>
    <mergeCell ref="AE51:AF51"/>
    <mergeCell ref="AG51:AH51"/>
    <mergeCell ref="AI51:AJ51"/>
    <mergeCell ref="AT51:AU51"/>
    <mergeCell ref="AT48:AU48"/>
    <mergeCell ref="AT49:AU49"/>
    <mergeCell ref="AT50:AU50"/>
    <mergeCell ref="AN48:AO48"/>
    <mergeCell ref="AN49:AO49"/>
    <mergeCell ref="AN50:AO50"/>
    <mergeCell ref="AP48:AQ48"/>
    <mergeCell ref="AP49:AQ49"/>
    <mergeCell ref="AP50:AQ50"/>
    <mergeCell ref="AI48:AJ48"/>
    <mergeCell ref="AI49:AJ49"/>
    <mergeCell ref="AI50:AJ50"/>
    <mergeCell ref="AL48:AM48"/>
    <mergeCell ref="AL49:AM49"/>
    <mergeCell ref="AL50:AM50"/>
    <mergeCell ref="AE49:AF49"/>
    <mergeCell ref="AE50:AF50"/>
    <mergeCell ref="AG48:AH48"/>
    <mergeCell ref="AG49:AH49"/>
    <mergeCell ref="AG50:AH50"/>
    <mergeCell ref="AL47:AM47"/>
    <mergeCell ref="AN47:AO47"/>
    <mergeCell ref="AP47:AQ47"/>
    <mergeCell ref="AT47:AU47"/>
    <mergeCell ref="AB46:AU46"/>
    <mergeCell ref="L2:M2"/>
    <mergeCell ref="L3:L4"/>
    <mergeCell ref="M3:M4"/>
    <mergeCell ref="AB2:AK2"/>
    <mergeCell ref="AB15:AK15"/>
    <mergeCell ref="AB28:AK28"/>
    <mergeCell ref="AB35:AK35"/>
    <mergeCell ref="AB41:AK41"/>
    <mergeCell ref="AC47:AD47"/>
    <mergeCell ref="AE47:AF47"/>
    <mergeCell ref="AG47:AH47"/>
    <mergeCell ref="AI47:AJ47"/>
    <mergeCell ref="AC48:AD48"/>
    <mergeCell ref="AC49:AD49"/>
    <mergeCell ref="AC50:AD50"/>
    <mergeCell ref="AE48:AF48"/>
    <mergeCell ref="E2:F2"/>
    <mergeCell ref="H2:J2"/>
    <mergeCell ref="H4:H5"/>
    <mergeCell ref="I4:I5"/>
    <mergeCell ref="J4:J5"/>
    <mergeCell ref="O83:X83"/>
    <mergeCell ref="O2:X2"/>
    <mergeCell ref="O19:X19"/>
    <mergeCell ref="O26:X26"/>
    <mergeCell ref="O31:X31"/>
    <mergeCell ref="O37:X37"/>
    <mergeCell ref="O43:X43"/>
    <mergeCell ref="O49:X49"/>
    <mergeCell ref="O55:X55"/>
    <mergeCell ref="O65:X65"/>
    <mergeCell ref="O70:X70"/>
    <mergeCell ref="O76:X76"/>
    <mergeCell ref="O60:X60"/>
    <mergeCell ref="B41:E41"/>
    <mergeCell ref="AJ81:AK81"/>
    <mergeCell ref="AL81:AM81"/>
    <mergeCell ref="AN81:AO81"/>
    <mergeCell ref="AP81:AQ81"/>
    <mergeCell ref="AD82:AE82"/>
    <mergeCell ref="AF82:AG82"/>
    <mergeCell ref="AH82:AI82"/>
    <mergeCell ref="AJ82:AK82"/>
    <mergeCell ref="AL82:AM82"/>
    <mergeCell ref="AN82:AO82"/>
    <mergeCell ref="AP82:AQ82"/>
    <mergeCell ref="AJ90:AK90"/>
    <mergeCell ref="AL90:AM90"/>
    <mergeCell ref="AN90:AO90"/>
    <mergeCell ref="AP90:AQ90"/>
    <mergeCell ref="AD91:AE91"/>
    <mergeCell ref="AF91:AG91"/>
    <mergeCell ref="AH91:AI91"/>
    <mergeCell ref="AJ91:AK91"/>
    <mergeCell ref="AL91:AM91"/>
    <mergeCell ref="AN91:AO91"/>
    <mergeCell ref="AP91:AQ91"/>
    <mergeCell ref="AJ99:AK99"/>
    <mergeCell ref="AL99:AM99"/>
    <mergeCell ref="AN99:AO99"/>
    <mergeCell ref="AP99:AQ99"/>
    <mergeCell ref="AD100:AE100"/>
    <mergeCell ref="AF100:AG100"/>
    <mergeCell ref="AH100:AI100"/>
    <mergeCell ref="AJ100:AK100"/>
    <mergeCell ref="AL100:AM100"/>
    <mergeCell ref="AN100:AO100"/>
    <mergeCell ref="AP100:AQ100"/>
    <mergeCell ref="AH108:AI108"/>
    <mergeCell ref="AJ108:AK108"/>
    <mergeCell ref="AL108:AM108"/>
    <mergeCell ref="AN108:AO108"/>
    <mergeCell ref="AP108:AQ108"/>
    <mergeCell ref="AD109:AE109"/>
    <mergeCell ref="AF109:AG109"/>
    <mergeCell ref="AH109:AI109"/>
    <mergeCell ref="AJ109:AK109"/>
    <mergeCell ref="AL109:AM109"/>
    <mergeCell ref="AN109:AO109"/>
    <mergeCell ref="AP109:AQ109"/>
    <mergeCell ref="AH117:AI117"/>
    <mergeCell ref="AJ117:AK117"/>
    <mergeCell ref="AL117:AM117"/>
    <mergeCell ref="AN117:AO117"/>
    <mergeCell ref="AP117:AQ117"/>
    <mergeCell ref="AD118:AE118"/>
    <mergeCell ref="AF118:AG118"/>
    <mergeCell ref="AH118:AI118"/>
    <mergeCell ref="AJ118:AK118"/>
    <mergeCell ref="AL118:AM118"/>
    <mergeCell ref="AN118:AO118"/>
    <mergeCell ref="AP118:AQ118"/>
    <mergeCell ref="AB135:AU135"/>
    <mergeCell ref="AD136:AE136"/>
    <mergeCell ref="AF136:AG136"/>
    <mergeCell ref="AH136:AI136"/>
    <mergeCell ref="AJ136:AK136"/>
    <mergeCell ref="AL136:AM136"/>
    <mergeCell ref="AN136:AO136"/>
    <mergeCell ref="AP136:AQ136"/>
    <mergeCell ref="AD137:AE137"/>
    <mergeCell ref="AF137:AG137"/>
    <mergeCell ref="AH137:AI137"/>
    <mergeCell ref="AJ137:AK137"/>
    <mergeCell ref="AL137:AM137"/>
    <mergeCell ref="AN137:AO137"/>
    <mergeCell ref="AP137:AQ137"/>
    <mergeCell ref="AD138:AE138"/>
    <mergeCell ref="AF138:AG138"/>
    <mergeCell ref="AH138:AI138"/>
    <mergeCell ref="AJ138:AK138"/>
    <mergeCell ref="AL138:AM138"/>
    <mergeCell ref="AN138:AO138"/>
    <mergeCell ref="AP138:AQ138"/>
    <mergeCell ref="AD139:AE139"/>
    <mergeCell ref="AF139:AG139"/>
    <mergeCell ref="AH139:AI139"/>
    <mergeCell ref="AJ139:AK139"/>
    <mergeCell ref="AL139:AM139"/>
    <mergeCell ref="AN139:AO139"/>
    <mergeCell ref="AP139:AQ139"/>
    <mergeCell ref="AD140:AE140"/>
    <mergeCell ref="AF140:AG140"/>
    <mergeCell ref="AH140:AI140"/>
    <mergeCell ref="AJ140:AK140"/>
    <mergeCell ref="AL140:AM140"/>
    <mergeCell ref="AN140:AO140"/>
    <mergeCell ref="AP140:AQ140"/>
    <mergeCell ref="AD141:AE141"/>
    <mergeCell ref="AF141:AG141"/>
    <mergeCell ref="AH141:AI141"/>
    <mergeCell ref="AJ141:AK141"/>
    <mergeCell ref="AL141:AM141"/>
    <mergeCell ref="AN141:AO141"/>
    <mergeCell ref="AP141:AQ141"/>
    <mergeCell ref="AD73:AE73"/>
    <mergeCell ref="AF73:AG73"/>
    <mergeCell ref="AH73:AI73"/>
    <mergeCell ref="AJ73:AK73"/>
    <mergeCell ref="AL73:AM73"/>
    <mergeCell ref="AN73:AO73"/>
    <mergeCell ref="AP73:AQ73"/>
    <mergeCell ref="AD72:AE72"/>
    <mergeCell ref="AF72:AG72"/>
    <mergeCell ref="AH72:AI72"/>
    <mergeCell ref="AJ72:AK72"/>
    <mergeCell ref="AL72:AM72"/>
    <mergeCell ref="AN72:AO72"/>
    <mergeCell ref="AP72:AQ72"/>
    <mergeCell ref="AD143:AE143"/>
    <mergeCell ref="AF143:AG143"/>
    <mergeCell ref="AH143:AI143"/>
    <mergeCell ref="AJ143:AK143"/>
    <mergeCell ref="AL143:AM143"/>
    <mergeCell ref="AN143:AO143"/>
    <mergeCell ref="AP143:AQ143"/>
    <mergeCell ref="AD142:AE142"/>
    <mergeCell ref="AF142:AG142"/>
    <mergeCell ref="AH142:AI142"/>
    <mergeCell ref="AJ142:AK142"/>
    <mergeCell ref="AL142:AM142"/>
    <mergeCell ref="AN142:AO142"/>
    <mergeCell ref="AP142:AQ14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TSGen - Ficha de Personagem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Imortec</dc:creator>
  <cp:lastModifiedBy>Imortec</cp:lastModifiedBy>
  <dcterms:created xsi:type="dcterms:W3CDTF">2016-06-03T00:05:51Z</dcterms:created>
  <dcterms:modified xsi:type="dcterms:W3CDTF">2017-10-11T19:09:30Z</dcterms:modified>
</cp:coreProperties>
</file>